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0" yWindow="160" windowWidth="15160" windowHeight="8640" tabRatio="151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33" i="1"/>
  <c r="E52" i="1"/>
  <c r="E54" i="1"/>
  <c r="E45" i="1"/>
  <c r="E14" i="1"/>
  <c r="E38" i="1"/>
  <c r="E25" i="1"/>
  <c r="E17" i="1"/>
  <c r="E19" i="1"/>
  <c r="E26" i="1"/>
  <c r="E60" i="1"/>
  <c r="E20" i="1"/>
  <c r="E68" i="1"/>
  <c r="H45" i="1"/>
  <c r="F29" i="1"/>
  <c r="H41" i="1"/>
  <c r="G61" i="1"/>
  <c r="G68" i="1"/>
  <c r="G75" i="1"/>
  <c r="G48" i="1"/>
  <c r="G35" i="1"/>
  <c r="G29" i="1"/>
  <c r="G12" i="1"/>
  <c r="G78" i="1"/>
  <c r="A3" i="1"/>
  <c r="H77" i="1"/>
  <c r="H74" i="1"/>
  <c r="H73" i="1"/>
  <c r="H72" i="1"/>
  <c r="H71" i="1"/>
  <c r="H70" i="1"/>
  <c r="H67" i="1"/>
  <c r="H66" i="1"/>
  <c r="H65" i="1"/>
  <c r="H63" i="1"/>
  <c r="H62" i="1"/>
  <c r="H61" i="1"/>
  <c r="H60" i="1"/>
  <c r="H58" i="1"/>
  <c r="H57" i="1"/>
  <c r="H54" i="1"/>
  <c r="H53" i="1"/>
  <c r="H52" i="1"/>
  <c r="H51" i="1"/>
  <c r="H50" i="1"/>
  <c r="H47" i="1"/>
  <c r="H46" i="1"/>
  <c r="H44" i="1"/>
  <c r="H43" i="1"/>
  <c r="H40" i="1"/>
  <c r="H39" i="1"/>
  <c r="H38" i="1"/>
  <c r="H34" i="1"/>
  <c r="H32" i="1"/>
  <c r="H31" i="1"/>
  <c r="H27" i="1"/>
  <c r="H26" i="1"/>
  <c r="H22" i="1"/>
  <c r="H21" i="1"/>
  <c r="H20" i="1"/>
  <c r="H19" i="1"/>
  <c r="H18" i="1"/>
  <c r="H17" i="1"/>
  <c r="H16" i="1"/>
  <c r="H15" i="1"/>
  <c r="H14" i="1"/>
  <c r="H11" i="1"/>
  <c r="H10" i="1"/>
  <c r="H9" i="1"/>
  <c r="H48" i="1"/>
  <c r="E48" i="1"/>
  <c r="E35" i="1"/>
  <c r="E12" i="1"/>
  <c r="F75" i="1"/>
  <c r="F68" i="1"/>
  <c r="F35" i="1"/>
  <c r="F12" i="1"/>
  <c r="F48" i="1"/>
  <c r="H68" i="1"/>
  <c r="H75" i="1"/>
  <c r="H35" i="1"/>
  <c r="H29" i="1"/>
  <c r="H12" i="1"/>
  <c r="E75" i="1"/>
  <c r="E29" i="1"/>
  <c r="F78" i="1"/>
  <c r="A5" i="1"/>
  <c r="E78" i="1"/>
  <c r="H78" i="1"/>
  <c r="I45" i="1"/>
  <c r="A4" i="1"/>
  <c r="I41" i="1"/>
  <c r="I67" i="1"/>
  <c r="I62" i="1"/>
  <c r="I57" i="1"/>
  <c r="I53" i="1"/>
  <c r="I48" i="1"/>
  <c r="I38" i="1"/>
  <c r="I29" i="1"/>
  <c r="I13" i="1"/>
  <c r="I72" i="1"/>
  <c r="I65" i="1"/>
  <c r="I60" i="1"/>
  <c r="I51" i="1"/>
  <c r="I44" i="1"/>
  <c r="I32" i="1"/>
  <c r="I19" i="1"/>
  <c r="I68" i="1"/>
  <c r="I54" i="1"/>
  <c r="I40" i="1"/>
  <c r="I15" i="1"/>
  <c r="I75" i="1"/>
  <c r="I66" i="1"/>
  <c r="I61" i="1"/>
  <c r="I52" i="1"/>
  <c r="I46" i="1"/>
  <c r="I35" i="1"/>
  <c r="I22" i="1"/>
  <c r="I12" i="1"/>
  <c r="I11" i="1"/>
  <c r="I78" i="1"/>
  <c r="I63" i="1"/>
  <c r="I58" i="1"/>
  <c r="I50" i="1"/>
  <c r="I31" i="1"/>
  <c r="I9" i="1"/>
  <c r="I71" i="1"/>
  <c r="I21" i="1"/>
  <c r="I27" i="1"/>
  <c r="I14" i="1"/>
  <c r="I77" i="1"/>
  <c r="I47" i="1"/>
  <c r="I39" i="1"/>
  <c r="I34" i="1"/>
  <c r="I10" i="1"/>
  <c r="I18" i="1"/>
  <c r="I20" i="1"/>
  <c r="I73" i="1"/>
  <c r="I16" i="1"/>
  <c r="I43" i="1"/>
  <c r="I17" i="1"/>
  <c r="I74" i="1"/>
  <c r="I26" i="1"/>
  <c r="I70" i="1"/>
</calcChain>
</file>

<file path=xl/sharedStrings.xml><?xml version="1.0" encoding="utf-8"?>
<sst xmlns="http://schemas.openxmlformats.org/spreadsheetml/2006/main" count="288" uniqueCount="200">
  <si>
    <t>TOTAL</t>
  </si>
  <si>
    <t>Program Area</t>
  </si>
  <si>
    <t>Degree</t>
  </si>
  <si>
    <t>Applied Computing</t>
  </si>
  <si>
    <t>MS</t>
  </si>
  <si>
    <t>MSE</t>
  </si>
  <si>
    <t>Accounting</t>
  </si>
  <si>
    <t>MACC</t>
  </si>
  <si>
    <t>MBA</t>
  </si>
  <si>
    <t>GC</t>
  </si>
  <si>
    <t>Reading</t>
  </si>
  <si>
    <t>School Counseling</t>
  </si>
  <si>
    <t>School Psychology</t>
  </si>
  <si>
    <t>Counseling Psychology</t>
  </si>
  <si>
    <t>MM</t>
  </si>
  <si>
    <t>Community &amp; Econ. Development</t>
  </si>
  <si>
    <t>Special Education</t>
  </si>
  <si>
    <t>English</t>
  </si>
  <si>
    <t>MA</t>
  </si>
  <si>
    <t>History</t>
  </si>
  <si>
    <t>Spanish</t>
  </si>
  <si>
    <t>Geographic Information Systems</t>
  </si>
  <si>
    <t>Biology</t>
  </si>
  <si>
    <t>Math Education</t>
  </si>
  <si>
    <t>Kinesiology</t>
  </si>
  <si>
    <t>Family &amp; Consumer Sciences</t>
  </si>
  <si>
    <t>Speech-Language Pathology</t>
  </si>
  <si>
    <t>Health Sciences</t>
  </si>
  <si>
    <t>Nursing</t>
  </si>
  <si>
    <t>MSN</t>
  </si>
  <si>
    <t>Occupational Therapy</t>
  </si>
  <si>
    <t>Physical Therapy</t>
  </si>
  <si>
    <t>Educational Leadership</t>
  </si>
  <si>
    <t>EDS</t>
  </si>
  <si>
    <t>PHD</t>
  </si>
  <si>
    <t>Digital Film Making</t>
  </si>
  <si>
    <t>MFA</t>
  </si>
  <si>
    <t>Applied Mathematics</t>
  </si>
  <si>
    <t>CIP Code</t>
  </si>
  <si>
    <t>% of Univ Total</t>
  </si>
  <si>
    <t>Adv Studies in Teaching &amp; Learning</t>
  </si>
  <si>
    <t>COLLEGE OF BUSINESS</t>
  </si>
  <si>
    <t>COLLEGE OF EDUCATION</t>
  </si>
  <si>
    <t>COLLEGE OF FINE ARTS AND COMMUMICATIONS</t>
  </si>
  <si>
    <t>COLLEGE OF LIBERAL ARTS</t>
  </si>
  <si>
    <t>COLLEGE OF HEALTH AND BEHAVIORAL SCIENCES</t>
  </si>
  <si>
    <t>COLLEGE OF NATURAL SCIENCES AND MATHEMATICS</t>
  </si>
  <si>
    <t>Health Systems</t>
  </si>
  <si>
    <t>Annual Graduate SSCH 2004-05 - 21,353</t>
  </si>
  <si>
    <t>Annual Graduate SSCH 2005-06 - 26,823</t>
  </si>
  <si>
    <t>Annual Graduate SSCH 2003-04 - 20,521</t>
  </si>
  <si>
    <t>25.6% increase from previous year, 30.7% increase over two year period</t>
  </si>
  <si>
    <t>College Student Personnel and Adm</t>
  </si>
  <si>
    <t>Master of Arts in Teaching</t>
  </si>
  <si>
    <t>MAT</t>
  </si>
  <si>
    <t>School Management Leadership and Adm</t>
  </si>
  <si>
    <t>Library Media and Information Tech</t>
  </si>
  <si>
    <t>Diverse Literature</t>
  </si>
  <si>
    <t>Annual Graduate SSCH 2006-07 - 30,742</t>
  </si>
  <si>
    <t>GRAND TOTAL</t>
  </si>
  <si>
    <t>Community Counseling</t>
  </si>
  <si>
    <t>Degrees Awarded 2006-07 - 432</t>
  </si>
  <si>
    <t>Degrees Awarded 2005-06 - 353</t>
  </si>
  <si>
    <t>Degrees Awarded 2004-05 - 361</t>
  </si>
  <si>
    <t>Fall Headcount 2004 - 1026</t>
  </si>
  <si>
    <t>Fall Headcount 2005 - 1406</t>
  </si>
  <si>
    <t xml:space="preserve">Fall Headcount 2006 - 1693 </t>
  </si>
  <si>
    <t>Fall Headcount 2007 - 1944</t>
  </si>
  <si>
    <t>37% increase from previous year</t>
  </si>
  <si>
    <t>10.4% increase from previous year, 65% increase over two year period</t>
  </si>
  <si>
    <t>14.8% increase from previous year, 89.5% increase over three year period</t>
  </si>
  <si>
    <t>Annualized FTE</t>
  </si>
  <si>
    <t>Annual Graduate SSCH 2007-08 - 34,466</t>
  </si>
  <si>
    <t>12.1% increase from previous year, 68% increase over four year period</t>
  </si>
  <si>
    <t>PhD</t>
  </si>
  <si>
    <t xml:space="preserve">MS </t>
  </si>
  <si>
    <t>Communication Sciences and Disorders</t>
  </si>
  <si>
    <t>Degrees Awarded 2007-08 - 476</t>
  </si>
  <si>
    <t>Instructional Technology</t>
  </si>
  <si>
    <t>Non Degree Professional Development</t>
  </si>
  <si>
    <t>Degrees Awarded 2008-09 - 620</t>
  </si>
  <si>
    <t>DPT</t>
  </si>
  <si>
    <t>PMC</t>
  </si>
  <si>
    <t>FTE 1,118</t>
  </si>
  <si>
    <t>FTE 1,281</t>
  </si>
  <si>
    <t>FTE 1,436</t>
  </si>
  <si>
    <t>FTE 1,474</t>
  </si>
  <si>
    <t>FTE    890</t>
  </si>
  <si>
    <t>FTE    855</t>
  </si>
  <si>
    <t>Annual Graduate SSCH 2008-09 - 35,374</t>
  </si>
  <si>
    <t>2.2% decrease from previous year</t>
  </si>
  <si>
    <t xml:space="preserve">  2.6% increase from previous year, 72.4% increase over five year period</t>
  </si>
  <si>
    <t>22.4% increase from previous year, 19.7% increase over two year period</t>
  </si>
  <si>
    <t>10.2% increase from previous year, 31.9% increase over three year period</t>
  </si>
  <si>
    <t>Prepared by Dr. Elaine McNiece, Associate Provost and Graduate Dean</t>
  </si>
  <si>
    <t>Insurance Institute</t>
  </si>
  <si>
    <t>42.2803 / 42.0601</t>
  </si>
  <si>
    <t>Annual Graduate SSCH 2009-10 - 33,359</t>
  </si>
  <si>
    <t>FTE 1,390</t>
  </si>
  <si>
    <t xml:space="preserve">Fall Headcount 2008 - 1926 </t>
  </si>
  <si>
    <t>Degrees Awarded 2009-10 - 608</t>
  </si>
  <si>
    <t>Fall Headcount 2010 - 1621</t>
  </si>
  <si>
    <t>Degrees Awarded 2010-11 - 607</t>
  </si>
  <si>
    <t>Annual Graduate SSCH 2010-11 - 33,027</t>
  </si>
  <si>
    <t>Early Childhood Education</t>
  </si>
  <si>
    <t>Writing Non degree</t>
  </si>
  <si>
    <t>HISTORICAL COMPARATIVE SUMMARY</t>
  </si>
  <si>
    <t>1.9% decrease from previous year, 68.4% increase over five year period.</t>
  </si>
  <si>
    <t xml:space="preserve"> 4% increase from previous year</t>
  </si>
  <si>
    <t xml:space="preserve"> 0.9% decrease from previous year, 87.8% increase over four year period </t>
  </si>
  <si>
    <t>Fall Headcount 2009 - 1635</t>
  </si>
  <si>
    <t>Philosophy/Religion</t>
  </si>
  <si>
    <t xml:space="preserve">Ethics </t>
  </si>
  <si>
    <t xml:space="preserve">World Language </t>
  </si>
  <si>
    <t>TESL</t>
  </si>
  <si>
    <t xml:space="preserve">Music </t>
  </si>
  <si>
    <t xml:space="preserve">FTE 1,376 </t>
  </si>
  <si>
    <t xml:space="preserve"> 1% decrease from previous year, 60.9 % increase over seven year period</t>
  </si>
  <si>
    <t xml:space="preserve">0.8% decrease from previous year,  57.9% increase over six year period </t>
  </si>
  <si>
    <t>Psychology and Counseling Courses</t>
  </si>
  <si>
    <t>14.6% increase from previous year, 49.8% increase over three year period</t>
  </si>
  <si>
    <t xml:space="preserve"> 5.7% decrease from previous year, 62.6% increase over six year period</t>
  </si>
  <si>
    <t>30.3% increase from previous year, 71.7% increase over four year period</t>
  </si>
  <si>
    <t xml:space="preserve">15.1% decrease from previous year, 59.4% increase over five year period </t>
  </si>
  <si>
    <t>.2% decrease from previous year, 68.2% increase over six year period</t>
  </si>
  <si>
    <t>University of Central Arkansas Graduate Productivity 2011/2012</t>
  </si>
  <si>
    <t>Unduplicated Headcount Fall 2011</t>
  </si>
  <si>
    <t>Degrees Awarded     2011-2012</t>
  </si>
  <si>
    <t>GRAD SCHOOL - PHD LEADERSHIP</t>
  </si>
  <si>
    <t>Fall Headcount 2011 - 1534</t>
  </si>
  <si>
    <t>13.1210</t>
  </si>
  <si>
    <t>Annual SSCH  2011-12</t>
  </si>
  <si>
    <t>Degrees Awarded     2011-12</t>
  </si>
  <si>
    <t>23.1499</t>
  </si>
  <si>
    <t>FTE 1,367</t>
  </si>
  <si>
    <t>Annual Graduate SSCH 2011-12 - 32,811</t>
  </si>
  <si>
    <t>Source: Office of Institutional Research</t>
  </si>
  <si>
    <t>Business Administration</t>
  </si>
  <si>
    <t>MGIS</t>
  </si>
  <si>
    <t>Adult Nurse Practitioner</t>
  </si>
  <si>
    <t>School-Based Leadership-Special Ed Prgm Adm</t>
  </si>
  <si>
    <t>School-Based Leardership-Building Adm</t>
  </si>
  <si>
    <t>Degrees Awarded 2011-12 - 577</t>
  </si>
  <si>
    <t>Instructional Facilitator</t>
  </si>
  <si>
    <t>Early Childhood Special Ed Instructional Spec (P-4)</t>
  </si>
  <si>
    <t>Family Nurse Practitioner</t>
  </si>
  <si>
    <t>13</t>
  </si>
  <si>
    <t>3070</t>
  </si>
  <si>
    <t>9999</t>
  </si>
  <si>
    <t>0411</t>
  </si>
  <si>
    <t>0499</t>
  </si>
  <si>
    <t>1800</t>
  </si>
  <si>
    <t>50</t>
  </si>
  <si>
    <t>0903</t>
  </si>
  <si>
    <t>1390</t>
  </si>
  <si>
    <t>23</t>
  </si>
  <si>
    <t>B00018288</t>
  </si>
  <si>
    <t>B00201857</t>
  </si>
  <si>
    <t>B00208898</t>
  </si>
  <si>
    <t>B00210733</t>
  </si>
  <si>
    <t>B00212748</t>
  </si>
  <si>
    <t>B00214216</t>
  </si>
  <si>
    <t>B00219337</t>
  </si>
  <si>
    <t>B00224405</t>
  </si>
  <si>
    <t>B00226491</t>
  </si>
  <si>
    <t>B00238137</t>
  </si>
  <si>
    <t>B00261455</t>
  </si>
  <si>
    <t>B00263898</t>
  </si>
  <si>
    <t>B00264192</t>
  </si>
  <si>
    <t>B00269011</t>
  </si>
  <si>
    <t>B00272674</t>
  </si>
  <si>
    <t>B00324289</t>
  </si>
  <si>
    <t>B00346528</t>
  </si>
  <si>
    <t>B01030781</t>
  </si>
  <si>
    <t>B01035512</t>
  </si>
  <si>
    <t>B01101296</t>
  </si>
  <si>
    <t>B01101855</t>
  </si>
  <si>
    <t>B01113698</t>
  </si>
  <si>
    <t>B01114771</t>
  </si>
  <si>
    <t>B01114864</t>
  </si>
  <si>
    <t>B01116095</t>
  </si>
  <si>
    <t>B01116098</t>
  </si>
  <si>
    <t>B01116102</t>
  </si>
  <si>
    <t>B01116103</t>
  </si>
  <si>
    <t>B01116108</t>
  </si>
  <si>
    <t>B01116242</t>
  </si>
  <si>
    <t>B01116305</t>
  </si>
  <si>
    <t>B01116720</t>
  </si>
  <si>
    <t>B01116928</t>
  </si>
  <si>
    <t>B01116961</t>
  </si>
  <si>
    <t>B01117362</t>
  </si>
  <si>
    <t>B01117702</t>
  </si>
  <si>
    <t>B01117789</t>
  </si>
  <si>
    <t>CIP CODE</t>
  </si>
  <si>
    <t>DEPT</t>
  </si>
  <si>
    <t>MIXED</t>
  </si>
  <si>
    <t>.65% decrease from previous year, 59.9% increase over eight year period</t>
  </si>
  <si>
    <t>5.4% decrease from previous year, 49.5% increase over seven year period</t>
  </si>
  <si>
    <t>4.9% decrease from previous year, 59.8% increase over seven year period</t>
  </si>
  <si>
    <t>Leadership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</si>
</sst>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BE90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25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2" xfId="0" applyBorder="1"/>
    <xf numFmtId="0" fontId="5" fillId="2" borderId="2" xfId="0" applyFont="1" applyFill="1" applyBorder="1" applyAlignment="1">
      <alignment wrapText="1"/>
    </xf>
    <xf numFmtId="0" fontId="0" fillId="2" borderId="6" xfId="0" applyFill="1" applyBorder="1" applyAlignment="1">
      <alignment horizontal="left" wrapText="1"/>
    </xf>
    <xf numFmtId="0" fontId="2" fillId="2" borderId="6" xfId="2" applyFont="1" applyFill="1" applyBorder="1" applyAlignment="1">
      <alignment horizontal="left" wrapText="1"/>
    </xf>
    <xf numFmtId="0" fontId="2" fillId="2" borderId="3" xfId="2" applyFont="1" applyFill="1" applyBorder="1" applyAlignment="1">
      <alignment horizontal="left" wrapText="1"/>
    </xf>
    <xf numFmtId="0" fontId="5" fillId="2" borderId="2" xfId="0" applyFont="1" applyFill="1" applyBorder="1"/>
    <xf numFmtId="0" fontId="0" fillId="2" borderId="6" xfId="0" applyFill="1" applyBorder="1"/>
    <xf numFmtId="0" fontId="2" fillId="3" borderId="6" xfId="2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5" fillId="4" borderId="1" xfId="0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Fill="1" applyBorder="1"/>
    <xf numFmtId="0" fontId="9" fillId="0" borderId="2" xfId="2" applyFont="1" applyFill="1" applyBorder="1" applyAlignment="1">
      <alignment horizontal="right" wrapText="1"/>
    </xf>
    <xf numFmtId="10" fontId="2" fillId="0" borderId="1" xfId="2" applyNumberFormat="1" applyFont="1" applyFill="1" applyBorder="1" applyAlignment="1">
      <alignment wrapText="1"/>
    </xf>
    <xf numFmtId="0" fontId="8" fillId="0" borderId="0" xfId="0" applyFont="1"/>
    <xf numFmtId="0" fontId="5" fillId="5" borderId="9" xfId="0" applyFont="1" applyFill="1" applyBorder="1"/>
    <xf numFmtId="0" fontId="0" fillId="0" borderId="0" xfId="0" applyFill="1" applyBorder="1"/>
    <xf numFmtId="10" fontId="2" fillId="7" borderId="1" xfId="2" applyNumberFormat="1" applyFont="1" applyFill="1" applyBorder="1" applyAlignment="1">
      <alignment wrapText="1"/>
    </xf>
    <xf numFmtId="0" fontId="4" fillId="6" borderId="2" xfId="2" applyFont="1" applyFill="1" applyBorder="1" applyAlignment="1">
      <alignment wrapText="1"/>
    </xf>
    <xf numFmtId="0" fontId="5" fillId="6" borderId="10" xfId="0" applyFont="1" applyFill="1" applyBorder="1"/>
    <xf numFmtId="0" fontId="5" fillId="6" borderId="11" xfId="0" applyFont="1" applyFill="1" applyBorder="1"/>
    <xf numFmtId="10" fontId="4" fillId="6" borderId="1" xfId="2" applyNumberFormat="1" applyFont="1" applyFill="1" applyBorder="1" applyAlignment="1">
      <alignment wrapText="1"/>
    </xf>
    <xf numFmtId="0" fontId="0" fillId="0" borderId="7" xfId="0" applyFill="1" applyBorder="1"/>
    <xf numFmtId="10" fontId="4" fillId="6" borderId="13" xfId="2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0" fillId="8" borderId="0" xfId="0" applyFill="1"/>
    <xf numFmtId="0" fontId="7" fillId="8" borderId="0" xfId="0" applyFont="1" applyFill="1" applyBorder="1"/>
    <xf numFmtId="0" fontId="0" fillId="8" borderId="0" xfId="0" applyFill="1" applyBorder="1"/>
    <xf numFmtId="0" fontId="0" fillId="0" borderId="0" xfId="0" applyFill="1"/>
    <xf numFmtId="164" fontId="0" fillId="0" borderId="0" xfId="1" applyNumberFormat="1" applyFont="1" applyBorder="1"/>
    <xf numFmtId="164" fontId="4" fillId="4" borderId="1" xfId="1" applyNumberFormat="1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left" wrapText="1"/>
    </xf>
    <xf numFmtId="164" fontId="2" fillId="0" borderId="3" xfId="1" applyNumberFormat="1" applyFont="1" applyFill="1" applyBorder="1" applyAlignment="1">
      <alignment wrapText="1"/>
    </xf>
    <xf numFmtId="164" fontId="4" fillId="6" borderId="3" xfId="1" applyNumberFormat="1" applyFont="1" applyFill="1" applyBorder="1" applyAlignment="1">
      <alignment wrapText="1"/>
    </xf>
    <xf numFmtId="164" fontId="2" fillId="7" borderId="3" xfId="1" applyNumberFormat="1" applyFont="1" applyFill="1" applyBorder="1" applyAlignment="1">
      <alignment wrapText="1"/>
    </xf>
    <xf numFmtId="164" fontId="5" fillId="6" borderId="12" xfId="1" applyNumberFormat="1" applyFont="1" applyFill="1" applyBorder="1"/>
    <xf numFmtId="164" fontId="0" fillId="0" borderId="0" xfId="1" applyNumberFormat="1" applyFont="1"/>
    <xf numFmtId="164" fontId="0" fillId="8" borderId="0" xfId="1" applyNumberFormat="1" applyFont="1" applyFill="1" applyBorder="1"/>
    <xf numFmtId="165" fontId="0" fillId="0" borderId="0" xfId="1" applyNumberFormat="1" applyFont="1" applyBorder="1"/>
    <xf numFmtId="165" fontId="4" fillId="4" borderId="1" xfId="1" applyNumberFormat="1" applyFont="1" applyFill="1" applyBorder="1" applyAlignment="1">
      <alignment horizontal="center" wrapText="1"/>
    </xf>
    <xf numFmtId="165" fontId="5" fillId="4" borderId="1" xfId="1" applyNumberFormat="1" applyFont="1" applyFill="1" applyBorder="1" applyAlignment="1">
      <alignment horizontal="center" wrapText="1"/>
    </xf>
    <xf numFmtId="165" fontId="2" fillId="2" borderId="6" xfId="1" applyNumberFormat="1" applyFont="1" applyFill="1" applyBorder="1" applyAlignment="1">
      <alignment horizontal="left" wrapText="1"/>
    </xf>
    <xf numFmtId="165" fontId="0" fillId="2" borderId="6" xfId="1" applyNumberFormat="1" applyFont="1" applyFill="1" applyBorder="1" applyAlignment="1">
      <alignment horizontal="left" wrapText="1"/>
    </xf>
    <xf numFmtId="165" fontId="2" fillId="0" borderId="1" xfId="1" applyNumberFormat="1" applyFont="1" applyFill="1" applyBorder="1" applyAlignment="1">
      <alignment wrapText="1"/>
    </xf>
    <xf numFmtId="165" fontId="0" fillId="0" borderId="1" xfId="1" applyNumberFormat="1" applyFont="1" applyBorder="1"/>
    <xf numFmtId="165" fontId="2" fillId="0" borderId="3" xfId="1" applyNumberFormat="1" applyFont="1" applyFill="1" applyBorder="1" applyAlignment="1">
      <alignment wrapText="1"/>
    </xf>
    <xf numFmtId="165" fontId="0" fillId="0" borderId="1" xfId="1" applyNumberFormat="1" applyFont="1" applyBorder="1" applyAlignment="1">
      <alignment horizontal="right"/>
    </xf>
    <xf numFmtId="165" fontId="4" fillId="6" borderId="5" xfId="1" applyNumberFormat="1" applyFont="1" applyFill="1" applyBorder="1" applyAlignment="1">
      <alignment wrapText="1"/>
    </xf>
    <xf numFmtId="165" fontId="5" fillId="6" borderId="1" xfId="1" applyNumberFormat="1" applyFont="1" applyFill="1" applyBorder="1"/>
    <xf numFmtId="165" fontId="4" fillId="6" borderId="3" xfId="1" applyNumberFormat="1" applyFont="1" applyFill="1" applyBorder="1" applyAlignment="1">
      <alignment wrapText="1"/>
    </xf>
    <xf numFmtId="165" fontId="2" fillId="3" borderId="6" xfId="1" applyNumberFormat="1" applyFont="1" applyFill="1" applyBorder="1" applyAlignment="1">
      <alignment wrapText="1"/>
    </xf>
    <xf numFmtId="165" fontId="0" fillId="2" borderId="6" xfId="1" applyNumberFormat="1" applyFont="1" applyFill="1" applyBorder="1"/>
    <xf numFmtId="165" fontId="2" fillId="0" borderId="1" xfId="1" applyNumberFormat="1" applyFont="1" applyFill="1" applyBorder="1" applyAlignment="1">
      <alignment horizontal="right" wrapText="1"/>
    </xf>
    <xf numFmtId="165" fontId="9" fillId="0" borderId="1" xfId="1" applyNumberFormat="1" applyFont="1" applyFill="1" applyBorder="1" applyAlignment="1">
      <alignment horizontal="right" wrapText="1"/>
    </xf>
    <xf numFmtId="165" fontId="8" fillId="0" borderId="1" xfId="1" applyNumberFormat="1" applyFont="1" applyBorder="1" applyAlignment="1">
      <alignment horizontal="right"/>
    </xf>
    <xf numFmtId="165" fontId="0" fillId="0" borderId="5" xfId="1" applyNumberFormat="1" applyFont="1" applyBorder="1"/>
    <xf numFmtId="165" fontId="2" fillId="0" borderId="2" xfId="1" applyNumberFormat="1" applyFont="1" applyFill="1" applyBorder="1" applyAlignment="1">
      <alignment wrapText="1"/>
    </xf>
    <xf numFmtId="165" fontId="0" fillId="0" borderId="4" xfId="1" applyNumberFormat="1" applyFont="1" applyBorder="1"/>
    <xf numFmtId="165" fontId="0" fillId="0" borderId="3" xfId="1" applyNumberFormat="1" applyFont="1" applyBorder="1"/>
    <xf numFmtId="165" fontId="4" fillId="6" borderId="1" xfId="1" applyNumberFormat="1" applyFont="1" applyFill="1" applyBorder="1" applyAlignment="1">
      <alignment wrapText="1"/>
    </xf>
    <xf numFmtId="165" fontId="5" fillId="6" borderId="12" xfId="1" applyNumberFormat="1" applyFont="1" applyFill="1" applyBorder="1"/>
    <xf numFmtId="165" fontId="5" fillId="6" borderId="12" xfId="1" applyNumberFormat="1" applyFont="1" applyFill="1" applyBorder="1" applyAlignment="1">
      <alignment horizontal="right"/>
    </xf>
    <xf numFmtId="165" fontId="7" fillId="0" borderId="0" xfId="1" applyNumberFormat="1" applyFont="1" applyBorder="1" applyAlignment="1">
      <alignment horizontal="right"/>
    </xf>
    <xf numFmtId="165" fontId="0" fillId="0" borderId="0" xfId="1" applyNumberFormat="1" applyFont="1"/>
    <xf numFmtId="165" fontId="0" fillId="8" borderId="0" xfId="1" applyNumberFormat="1" applyFont="1" applyFill="1" applyBorder="1"/>
    <xf numFmtId="14" fontId="7" fillId="0" borderId="0" xfId="1" applyNumberFormat="1" applyFont="1" applyBorder="1"/>
    <xf numFmtId="49" fontId="2" fillId="0" borderId="2" xfId="2" applyNumberFormat="1" applyFont="1" applyFill="1" applyBorder="1" applyAlignment="1">
      <alignment horizontal="right" wrapText="1"/>
    </xf>
    <xf numFmtId="0" fontId="2" fillId="0" borderId="2" xfId="2" applyFont="1" applyFill="1" applyBorder="1" applyAlignment="1">
      <alignment horizontal="left" wrapText="1"/>
    </xf>
    <xf numFmtId="0" fontId="1" fillId="0" borderId="0" xfId="0" applyFont="1"/>
    <xf numFmtId="0" fontId="0" fillId="0" borderId="6" xfId="0" applyBorder="1"/>
    <xf numFmtId="0" fontId="5" fillId="0" borderId="6" xfId="0" applyFont="1" applyBorder="1"/>
    <xf numFmtId="0" fontId="0" fillId="0" borderId="16" xfId="0" applyBorder="1"/>
    <xf numFmtId="0" fontId="8" fillId="0" borderId="2" xfId="0" applyFont="1" applyBorder="1"/>
    <xf numFmtId="0" fontId="7" fillId="0" borderId="2" xfId="0" applyFont="1" applyBorder="1"/>
    <xf numFmtId="0" fontId="0" fillId="0" borderId="2" xfId="0" applyFill="1" applyBorder="1"/>
    <xf numFmtId="0" fontId="8" fillId="0" borderId="2" xfId="0" applyFont="1" applyFill="1" applyBorder="1"/>
    <xf numFmtId="0" fontId="5" fillId="6" borderId="17" xfId="0" applyFont="1" applyFill="1" applyBorder="1"/>
    <xf numFmtId="0" fontId="1" fillId="0" borderId="1" xfId="0" applyFont="1" applyBorder="1"/>
    <xf numFmtId="0" fontId="11" fillId="0" borderId="18" xfId="3" applyFont="1" applyFill="1" applyBorder="1" applyAlignment="1">
      <alignment wrapText="1"/>
    </xf>
    <xf numFmtId="0" fontId="11" fillId="10" borderId="18" xfId="3" applyFont="1" applyFill="1" applyBorder="1" applyAlignment="1">
      <alignment wrapText="1"/>
    </xf>
    <xf numFmtId="165" fontId="5" fillId="6" borderId="5" xfId="1" applyNumberFormat="1" applyFont="1" applyFill="1" applyBorder="1" applyAlignment="1">
      <alignment wrapText="1"/>
    </xf>
    <xf numFmtId="0" fontId="1" fillId="0" borderId="0" xfId="0" applyFont="1" applyFill="1" applyBorder="1"/>
    <xf numFmtId="0" fontId="0" fillId="0" borderId="14" xfId="0" applyFont="1" applyFill="1" applyBorder="1"/>
    <xf numFmtId="0" fontId="5" fillId="7" borderId="1" xfId="0" applyFont="1" applyFill="1" applyBorder="1"/>
    <xf numFmtId="0" fontId="0" fillId="7" borderId="0" xfId="0" applyFill="1"/>
    <xf numFmtId="0" fontId="0" fillId="7" borderId="0" xfId="0" applyFill="1" applyBorder="1"/>
    <xf numFmtId="165" fontId="0" fillId="7" borderId="0" xfId="1" applyNumberFormat="1" applyFont="1" applyFill="1" applyBorder="1"/>
    <xf numFmtId="164" fontId="0" fillId="7" borderId="0" xfId="1" applyNumberFormat="1" applyFont="1" applyFill="1" applyBorder="1"/>
    <xf numFmtId="0" fontId="0" fillId="7" borderId="3" xfId="0" applyFill="1" applyBorder="1"/>
    <xf numFmtId="15" fontId="0" fillId="0" borderId="0" xfId="0" applyNumberFormat="1"/>
    <xf numFmtId="10" fontId="2" fillId="0" borderId="5" xfId="2" applyNumberFormat="1" applyFont="1" applyFill="1" applyBorder="1" applyAlignment="1">
      <alignment horizontal="right" wrapText="1"/>
    </xf>
    <xf numFmtId="10" fontId="2" fillId="0" borderId="4" xfId="2" applyNumberFormat="1" applyFont="1" applyFill="1" applyBorder="1" applyAlignment="1">
      <alignment horizontal="right" wrapText="1"/>
    </xf>
    <xf numFmtId="165" fontId="2" fillId="0" borderId="5" xfId="1" applyNumberFormat="1" applyFont="1" applyFill="1" applyBorder="1" applyAlignment="1">
      <alignment horizontal="center" wrapText="1"/>
    </xf>
    <xf numFmtId="165" fontId="2" fillId="0" borderId="15" xfId="1" applyNumberFormat="1" applyFont="1" applyFill="1" applyBorder="1" applyAlignment="1">
      <alignment horizontal="center" wrapText="1"/>
    </xf>
    <xf numFmtId="165" fontId="2" fillId="0" borderId="4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1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0" fontId="2" fillId="0" borderId="15" xfId="2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2" fillId="9" borderId="2" xfId="1" applyNumberFormat="1" applyFont="1" applyFill="1" applyBorder="1" applyAlignment="1">
      <alignment horizontal="center" wrapText="1"/>
    </xf>
    <xf numFmtId="165" fontId="2" fillId="9" borderId="3" xfId="1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workbookViewId="0">
      <pane ySplit="7" topLeftCell="A14" activePane="bottomLeft" state="frozen"/>
      <selection pane="bottomLeft" activeCell="A19" sqref="A19"/>
    </sheetView>
  </sheetViews>
  <sheetFormatPr baseColWidth="10" defaultColWidth="8.83203125" defaultRowHeight="12" x14ac:dyDescent="0"/>
  <cols>
    <col min="1" max="1" width="42" customWidth="1"/>
    <col min="2" max="2" width="10.83203125" customWidth="1"/>
    <col min="3" max="3" width="9.5" customWidth="1"/>
    <col min="4" max="4" width="12.5" style="2" customWidth="1"/>
    <col min="5" max="5" width="13.5" style="55" customWidth="1"/>
    <col min="6" max="7" width="10.5" style="55" customWidth="1"/>
    <col min="8" max="8" width="11.1640625" style="46" customWidth="1"/>
    <col min="9" max="9" width="12.5" customWidth="1"/>
  </cols>
  <sheetData>
    <row r="1" spans="1:9" ht="17">
      <c r="A1" s="119" t="s">
        <v>125</v>
      </c>
      <c r="B1" s="119"/>
      <c r="C1" s="119"/>
      <c r="D1" s="119"/>
      <c r="E1" s="119"/>
      <c r="F1" s="119"/>
      <c r="G1" s="119"/>
      <c r="H1" s="119"/>
      <c r="I1" s="119"/>
    </row>
    <row r="3" spans="1:9" ht="15">
      <c r="A3" s="120" t="str">
        <f>"Total University Graduate SSCH 2011/12 - "&amp; G78</f>
        <v>Total University Graduate SSCH 2011/12 - 32811</v>
      </c>
      <c r="B3" s="120"/>
      <c r="C3" s="120"/>
      <c r="D3" s="120"/>
      <c r="E3" s="120"/>
      <c r="F3" s="120"/>
      <c r="G3" s="120"/>
      <c r="H3" s="120"/>
      <c r="I3" s="120"/>
    </row>
    <row r="4" spans="1:9" ht="15">
      <c r="A4" s="121" t="str">
        <f>"Total University Graduate FTE 2011/12 - "&amp; ROUND(H78,1)</f>
        <v>Total University Graduate FTE 2011/12 - 1367.1</v>
      </c>
      <c r="B4" s="121"/>
      <c r="C4" s="121"/>
      <c r="D4" s="121"/>
      <c r="E4" s="121"/>
      <c r="F4" s="121"/>
      <c r="G4" s="121"/>
      <c r="H4" s="121"/>
      <c r="I4" s="121"/>
    </row>
    <row r="5" spans="1:9" ht="15">
      <c r="A5" s="122" t="str">
        <f>"Total Number of Graduate Degrees Awarded 2011/12 - " &amp; F78</f>
        <v>Total Number of Graduate Degrees Awarded 2011/12 - 577</v>
      </c>
      <c r="B5" s="122"/>
      <c r="C5" s="122"/>
      <c r="D5" s="122"/>
      <c r="E5" s="122"/>
      <c r="F5" s="122"/>
      <c r="G5" s="122"/>
      <c r="H5" s="122"/>
      <c r="I5" s="122"/>
    </row>
    <row r="6" spans="1:9">
      <c r="A6" s="37"/>
    </row>
    <row r="7" spans="1:9" s="3" customFormat="1" ht="36">
      <c r="A7" s="21" t="s">
        <v>1</v>
      </c>
      <c r="B7" s="21" t="s">
        <v>2</v>
      </c>
      <c r="C7" s="21"/>
      <c r="D7" s="22" t="s">
        <v>38</v>
      </c>
      <c r="E7" s="56" t="s">
        <v>126</v>
      </c>
      <c r="F7" s="57" t="s">
        <v>127</v>
      </c>
      <c r="G7" s="56" t="s">
        <v>131</v>
      </c>
      <c r="H7" s="47" t="s">
        <v>71</v>
      </c>
      <c r="I7" s="22" t="s">
        <v>39</v>
      </c>
    </row>
    <row r="8" spans="1:9" s="3" customFormat="1">
      <c r="A8" s="12" t="s">
        <v>41</v>
      </c>
      <c r="B8" s="13"/>
      <c r="C8" s="13"/>
      <c r="D8" s="14"/>
      <c r="E8" s="58"/>
      <c r="F8" s="59"/>
      <c r="G8" s="58"/>
      <c r="H8" s="48"/>
      <c r="I8" s="15"/>
    </row>
    <row r="9" spans="1:9" ht="14.75" customHeight="1">
      <c r="A9" s="4" t="s">
        <v>137</v>
      </c>
      <c r="B9" s="4" t="s">
        <v>8</v>
      </c>
      <c r="C9" s="11">
        <v>5580</v>
      </c>
      <c r="D9" s="6">
        <v>52.020099999999999</v>
      </c>
      <c r="E9" s="60">
        <v>41</v>
      </c>
      <c r="F9" s="61">
        <v>26</v>
      </c>
      <c r="G9" s="62">
        <v>930</v>
      </c>
      <c r="H9" s="49">
        <f>G9/24</f>
        <v>38.75</v>
      </c>
      <c r="I9" s="26">
        <f t="shared" ref="I9:I22" si="0">(H9/$H$78)</f>
        <v>2.8344152875560025E-2</v>
      </c>
    </row>
    <row r="10" spans="1:9" ht="14.75" customHeight="1">
      <c r="A10" s="4" t="s">
        <v>6</v>
      </c>
      <c r="B10" s="4" t="s">
        <v>7</v>
      </c>
      <c r="C10" s="11">
        <v>6570</v>
      </c>
      <c r="D10" s="6">
        <v>52.030099999999997</v>
      </c>
      <c r="E10" s="60">
        <v>20</v>
      </c>
      <c r="F10" s="63">
        <v>16</v>
      </c>
      <c r="G10" s="62">
        <v>417</v>
      </c>
      <c r="H10" s="49">
        <f t="shared" ref="H10:H11" si="1">G10/24</f>
        <v>17.375</v>
      </c>
      <c r="I10" s="26">
        <f t="shared" si="0"/>
        <v>1.270915241839627E-2</v>
      </c>
    </row>
    <row r="11" spans="1:9" ht="14.75" customHeight="1">
      <c r="A11" s="23" t="s">
        <v>79</v>
      </c>
      <c r="B11" s="4"/>
      <c r="C11" s="11"/>
      <c r="D11" s="6" t="s">
        <v>95</v>
      </c>
      <c r="E11" s="60"/>
      <c r="F11" s="61"/>
      <c r="G11" s="62">
        <v>57</v>
      </c>
      <c r="H11" s="49">
        <f t="shared" si="1"/>
        <v>2.375</v>
      </c>
      <c r="I11" s="26">
        <f t="shared" si="0"/>
        <v>1.7372222730181951E-3</v>
      </c>
    </row>
    <row r="12" spans="1:9" ht="14.75" customHeight="1">
      <c r="A12" s="11"/>
      <c r="B12" s="10"/>
      <c r="C12" s="86"/>
      <c r="D12" s="31" t="s">
        <v>0</v>
      </c>
      <c r="E12" s="64">
        <f>SUM(E9:E11)</f>
        <v>61</v>
      </c>
      <c r="F12" s="65">
        <f>SUM(F9:F11)</f>
        <v>42</v>
      </c>
      <c r="G12" s="66">
        <f>SUM(G9:G11)</f>
        <v>1404</v>
      </c>
      <c r="H12" s="50">
        <f>(G12/24)</f>
        <v>58.5</v>
      </c>
      <c r="I12" s="34">
        <f t="shared" si="0"/>
        <v>4.279052756697449E-2</v>
      </c>
    </row>
    <row r="13" spans="1:9" ht="14.75" customHeight="1">
      <c r="A13" s="16" t="s">
        <v>42</v>
      </c>
      <c r="B13" s="17"/>
      <c r="C13" s="17"/>
      <c r="D13" s="18"/>
      <c r="E13" s="67"/>
      <c r="F13" s="68"/>
      <c r="G13" s="67"/>
      <c r="H13" s="51"/>
      <c r="I13" s="30">
        <f t="shared" si="0"/>
        <v>0</v>
      </c>
    </row>
    <row r="14" spans="1:9" ht="14.75" customHeight="1">
      <c r="A14" s="23" t="s">
        <v>40</v>
      </c>
      <c r="B14" s="23" t="s">
        <v>5</v>
      </c>
      <c r="C14" s="89">
        <v>6750</v>
      </c>
      <c r="D14" s="6">
        <v>13.0101</v>
      </c>
      <c r="E14" s="60">
        <f>11+1</f>
        <v>12</v>
      </c>
      <c r="F14" s="61">
        <v>5</v>
      </c>
      <c r="G14" s="62">
        <v>843</v>
      </c>
      <c r="H14" s="49">
        <f t="shared" ref="H14:H26" si="2">G14/24</f>
        <v>35.125</v>
      </c>
      <c r="I14" s="26">
        <f t="shared" si="0"/>
        <v>2.569260309042699E-2</v>
      </c>
    </row>
    <row r="15" spans="1:9" ht="14.75" customHeight="1">
      <c r="A15" s="38" t="s">
        <v>104</v>
      </c>
      <c r="B15" s="38" t="s">
        <v>5</v>
      </c>
      <c r="C15" s="90">
        <v>6710</v>
      </c>
      <c r="D15" s="83" t="s">
        <v>130</v>
      </c>
      <c r="E15" s="123"/>
      <c r="F15" s="124"/>
      <c r="G15" s="62">
        <v>132</v>
      </c>
      <c r="H15" s="49">
        <f t="shared" si="2"/>
        <v>5.5</v>
      </c>
      <c r="I15" s="26">
        <f t="shared" si="0"/>
        <v>4.023041053305294E-3</v>
      </c>
    </row>
    <row r="16" spans="1:9" ht="14.75" customHeight="1">
      <c r="A16" s="23" t="s">
        <v>52</v>
      </c>
      <c r="B16" s="4" t="s">
        <v>4</v>
      </c>
      <c r="C16" s="11">
        <v>5615</v>
      </c>
      <c r="D16" s="6">
        <v>13.110200000000001</v>
      </c>
      <c r="E16" s="60">
        <v>38</v>
      </c>
      <c r="F16" s="61">
        <v>19</v>
      </c>
      <c r="G16" s="62">
        <v>654</v>
      </c>
      <c r="H16" s="49">
        <f t="shared" si="2"/>
        <v>27.25</v>
      </c>
      <c r="I16" s="26">
        <f t="shared" si="0"/>
        <v>1.9932339764103503E-2</v>
      </c>
    </row>
    <row r="17" spans="1:14" ht="16.5" customHeight="1">
      <c r="A17" s="24" t="s">
        <v>78</v>
      </c>
      <c r="B17" s="5" t="s">
        <v>4</v>
      </c>
      <c r="C17" s="91">
        <v>5760</v>
      </c>
      <c r="D17" s="7">
        <v>13.0501</v>
      </c>
      <c r="E17" s="60">
        <f>24+2</f>
        <v>26</v>
      </c>
      <c r="F17" s="63">
        <v>9</v>
      </c>
      <c r="G17" s="62">
        <v>354</v>
      </c>
      <c r="H17" s="49">
        <f t="shared" si="2"/>
        <v>14.75</v>
      </c>
      <c r="I17" s="26">
        <f t="shared" si="0"/>
        <v>1.0789064642955107E-2</v>
      </c>
    </row>
    <row r="18" spans="1:14" ht="14.75" customHeight="1">
      <c r="A18" s="24" t="s">
        <v>32</v>
      </c>
      <c r="B18" s="24" t="s">
        <v>33</v>
      </c>
      <c r="C18" s="92">
        <v>5120</v>
      </c>
      <c r="D18" s="7">
        <v>13.0411</v>
      </c>
      <c r="E18" s="60">
        <f>14+1</f>
        <v>15</v>
      </c>
      <c r="F18" s="61">
        <v>1</v>
      </c>
      <c r="G18" s="62">
        <v>114</v>
      </c>
      <c r="H18" s="49">
        <f t="shared" si="2"/>
        <v>4.75</v>
      </c>
      <c r="I18" s="26">
        <f t="shared" si="0"/>
        <v>3.4744445460363903E-3</v>
      </c>
    </row>
    <row r="19" spans="1:14" ht="15.75" customHeight="1">
      <c r="A19" s="24" t="s">
        <v>56</v>
      </c>
      <c r="B19" s="24" t="s">
        <v>4</v>
      </c>
      <c r="C19" s="92">
        <v>6310</v>
      </c>
      <c r="D19" s="7">
        <v>25.9999</v>
      </c>
      <c r="E19" s="60">
        <f>92+1</f>
        <v>93</v>
      </c>
      <c r="F19" s="61">
        <v>40</v>
      </c>
      <c r="G19" s="62">
        <v>1659</v>
      </c>
      <c r="H19" s="49">
        <f t="shared" si="2"/>
        <v>69.125</v>
      </c>
      <c r="I19" s="26">
        <f t="shared" si="0"/>
        <v>5.0562311419950628E-2</v>
      </c>
      <c r="N19" s="61"/>
    </row>
    <row r="20" spans="1:14" ht="14.75" customHeight="1">
      <c r="A20" s="24" t="s">
        <v>53</v>
      </c>
      <c r="B20" s="24" t="s">
        <v>54</v>
      </c>
      <c r="C20" s="92">
        <v>5543</v>
      </c>
      <c r="D20" s="7">
        <v>13.129899999999999</v>
      </c>
      <c r="E20" s="60">
        <f>264+11</f>
        <v>275</v>
      </c>
      <c r="F20" s="63">
        <v>83</v>
      </c>
      <c r="G20" s="62">
        <v>3699</v>
      </c>
      <c r="H20" s="49">
        <f t="shared" si="2"/>
        <v>154.125</v>
      </c>
      <c r="I20" s="26">
        <f t="shared" si="0"/>
        <v>0.11273658224375971</v>
      </c>
    </row>
    <row r="21" spans="1:14" ht="14.75" customHeight="1">
      <c r="A21" s="4" t="s">
        <v>10</v>
      </c>
      <c r="B21" s="4" t="s">
        <v>5</v>
      </c>
      <c r="C21" s="11">
        <v>6910</v>
      </c>
      <c r="D21" s="6">
        <v>13.131500000000001</v>
      </c>
      <c r="E21" s="60">
        <v>12</v>
      </c>
      <c r="F21" s="61">
        <v>9</v>
      </c>
      <c r="G21" s="62">
        <v>174</v>
      </c>
      <c r="H21" s="49">
        <f t="shared" si="2"/>
        <v>7.25</v>
      </c>
      <c r="I21" s="26">
        <f t="shared" si="0"/>
        <v>5.3030995702660691E-3</v>
      </c>
    </row>
    <row r="22" spans="1:14" ht="14.75" customHeight="1">
      <c r="A22" s="4" t="s">
        <v>143</v>
      </c>
      <c r="B22" s="4" t="s">
        <v>9</v>
      </c>
      <c r="C22" s="11">
        <v>6900</v>
      </c>
      <c r="D22" s="6">
        <v>13.049899999999999</v>
      </c>
      <c r="E22" s="60">
        <v>2</v>
      </c>
      <c r="F22" s="61">
        <v>0</v>
      </c>
      <c r="G22" s="109">
        <v>536</v>
      </c>
      <c r="H22" s="112">
        <f>G22/24</f>
        <v>22.333333333333332</v>
      </c>
      <c r="I22" s="107">
        <f t="shared" si="0"/>
        <v>1.6335984883118465E-2</v>
      </c>
    </row>
    <row r="23" spans="1:14" ht="14.75" customHeight="1">
      <c r="A23" s="4" t="s">
        <v>140</v>
      </c>
      <c r="B23" s="4" t="s">
        <v>82</v>
      </c>
      <c r="C23" s="11">
        <v>6941</v>
      </c>
      <c r="D23" s="6">
        <v>13.049899999999999</v>
      </c>
      <c r="E23" s="60">
        <v>1</v>
      </c>
      <c r="F23" s="61">
        <v>1</v>
      </c>
      <c r="G23" s="110"/>
      <c r="H23" s="113"/>
      <c r="I23" s="115"/>
    </row>
    <row r="24" spans="1:14" ht="14.75" customHeight="1">
      <c r="A24" s="4" t="s">
        <v>141</v>
      </c>
      <c r="B24" s="4" t="s">
        <v>82</v>
      </c>
      <c r="C24" s="11">
        <v>6980</v>
      </c>
      <c r="D24" s="6">
        <v>13.049899999999999</v>
      </c>
      <c r="E24" s="60">
        <v>0</v>
      </c>
      <c r="F24" s="61">
        <v>1</v>
      </c>
      <c r="G24" s="110"/>
      <c r="H24" s="113"/>
      <c r="I24" s="115"/>
    </row>
    <row r="25" spans="1:14" ht="14.75" customHeight="1">
      <c r="A25" s="23" t="s">
        <v>55</v>
      </c>
      <c r="B25" s="23" t="s">
        <v>4</v>
      </c>
      <c r="C25" s="89">
        <v>6920</v>
      </c>
      <c r="D25" s="7">
        <v>13.049899999999999</v>
      </c>
      <c r="E25" s="69">
        <f>27+1</f>
        <v>28</v>
      </c>
      <c r="F25" s="61">
        <v>12</v>
      </c>
      <c r="G25" s="111"/>
      <c r="H25" s="114"/>
      <c r="I25" s="108"/>
    </row>
    <row r="26" spans="1:14" ht="14.75" customHeight="1">
      <c r="A26" s="23" t="s">
        <v>11</v>
      </c>
      <c r="B26" s="23" t="s">
        <v>4</v>
      </c>
      <c r="C26" s="89">
        <v>6470</v>
      </c>
      <c r="D26" s="7">
        <v>13.110099999999999</v>
      </c>
      <c r="E26" s="70">
        <f>22+2</f>
        <v>24</v>
      </c>
      <c r="F26" s="71">
        <v>9</v>
      </c>
      <c r="G26" s="62">
        <v>351</v>
      </c>
      <c r="H26" s="49">
        <f t="shared" si="2"/>
        <v>14.625</v>
      </c>
      <c r="I26" s="26">
        <f>(H26/$H$78)</f>
        <v>1.0697631891743623E-2</v>
      </c>
    </row>
    <row r="27" spans="1:14" ht="14.75" customHeight="1">
      <c r="A27" s="94" t="s">
        <v>144</v>
      </c>
      <c r="B27" s="94" t="s">
        <v>9</v>
      </c>
      <c r="C27" s="89">
        <v>6970</v>
      </c>
      <c r="D27" s="7">
        <v>13.100099999999999</v>
      </c>
      <c r="E27" s="70">
        <v>2</v>
      </c>
      <c r="F27" s="71">
        <v>0</v>
      </c>
      <c r="G27" s="109">
        <v>531</v>
      </c>
      <c r="H27" s="112">
        <f>G27/24</f>
        <v>22.125</v>
      </c>
      <c r="I27" s="107">
        <f>(H27/$H$78)</f>
        <v>1.618359696443266E-2</v>
      </c>
    </row>
    <row r="28" spans="1:14" ht="14.75" customHeight="1">
      <c r="A28" s="23" t="s">
        <v>16</v>
      </c>
      <c r="B28" s="23" t="s">
        <v>5</v>
      </c>
      <c r="C28" s="89">
        <v>5870</v>
      </c>
      <c r="D28" s="25">
        <v>13.100099999999999</v>
      </c>
      <c r="E28" s="69">
        <v>23</v>
      </c>
      <c r="F28" s="61">
        <v>11</v>
      </c>
      <c r="G28" s="111"/>
      <c r="H28" s="114"/>
      <c r="I28" s="108"/>
    </row>
    <row r="29" spans="1:14" ht="14.75" customHeight="1">
      <c r="A29" s="8"/>
      <c r="B29" s="9"/>
      <c r="C29" s="87"/>
      <c r="D29" s="31" t="s">
        <v>0</v>
      </c>
      <c r="E29" s="97">
        <f>SUM(E14:E28)</f>
        <v>551</v>
      </c>
      <c r="F29" s="65">
        <f>SUM(F14:F28)</f>
        <v>200</v>
      </c>
      <c r="G29" s="66">
        <f>SUM(G14:G27)</f>
        <v>9047</v>
      </c>
      <c r="H29" s="50">
        <f>(G29/24)</f>
        <v>376.95833333333331</v>
      </c>
      <c r="I29" s="34">
        <f>(H29/$H$78)</f>
        <v>0.27573070007009842</v>
      </c>
    </row>
    <row r="30" spans="1:14" s="1" customFormat="1" ht="14.75" customHeight="1">
      <c r="A30" s="116" t="s">
        <v>43</v>
      </c>
      <c r="B30" s="117"/>
      <c r="C30" s="117"/>
      <c r="D30" s="117"/>
      <c r="E30" s="117"/>
      <c r="F30" s="117"/>
      <c r="G30" s="117"/>
      <c r="H30" s="117"/>
      <c r="I30" s="118"/>
    </row>
    <row r="31" spans="1:14" ht="14.75" customHeight="1">
      <c r="A31" s="4" t="s">
        <v>35</v>
      </c>
      <c r="B31" s="4" t="s">
        <v>36</v>
      </c>
      <c r="C31" s="11">
        <v>5940</v>
      </c>
      <c r="D31" s="6">
        <v>50.060200000000002</v>
      </c>
      <c r="E31" s="60">
        <v>13</v>
      </c>
      <c r="F31" s="61">
        <v>4</v>
      </c>
      <c r="G31" s="60">
        <v>239</v>
      </c>
      <c r="H31" s="49">
        <f t="shared" ref="H31:H34" si="3">G31/24</f>
        <v>9.9583333333333339</v>
      </c>
      <c r="I31" s="26">
        <f>(H31/$H$78)</f>
        <v>7.2841425131815558E-3</v>
      </c>
    </row>
    <row r="32" spans="1:14" ht="14.75" customHeight="1">
      <c r="A32" s="4" t="s">
        <v>115</v>
      </c>
      <c r="B32" s="4" t="s">
        <v>9</v>
      </c>
      <c r="C32" s="11">
        <v>6101</v>
      </c>
      <c r="D32" s="6">
        <v>50.090299999999999</v>
      </c>
      <c r="E32" s="60">
        <v>5</v>
      </c>
      <c r="F32" s="61">
        <v>5</v>
      </c>
      <c r="G32" s="109">
        <v>532</v>
      </c>
      <c r="H32" s="112">
        <f>G32/24</f>
        <v>22.166666666666668</v>
      </c>
      <c r="I32" s="107">
        <f>(H32/$H$78)</f>
        <v>1.621407454816982E-2</v>
      </c>
    </row>
    <row r="33" spans="1:9" ht="14.75" customHeight="1">
      <c r="A33" s="4" t="s">
        <v>115</v>
      </c>
      <c r="B33" s="4" t="s">
        <v>14</v>
      </c>
      <c r="C33" s="11">
        <v>5990</v>
      </c>
      <c r="D33" s="6">
        <v>50.090299999999999</v>
      </c>
      <c r="E33" s="60">
        <f>22+1+1</f>
        <v>24</v>
      </c>
      <c r="F33" s="61">
        <v>7</v>
      </c>
      <c r="G33" s="111"/>
      <c r="H33" s="114"/>
      <c r="I33" s="108"/>
    </row>
    <row r="34" spans="1:9" ht="14.75" customHeight="1">
      <c r="A34" s="38" t="s">
        <v>105</v>
      </c>
      <c r="B34" s="4"/>
      <c r="C34" s="11"/>
      <c r="D34" s="6">
        <v>23.130099999999999</v>
      </c>
      <c r="E34" s="60"/>
      <c r="F34" s="61"/>
      <c r="G34" s="60">
        <v>48</v>
      </c>
      <c r="H34" s="49">
        <f t="shared" si="3"/>
        <v>2</v>
      </c>
      <c r="I34" s="26">
        <f>(H34/$H$78)</f>
        <v>1.4629240193837433E-3</v>
      </c>
    </row>
    <row r="35" spans="1:9" ht="14.75" customHeight="1">
      <c r="A35" s="11"/>
      <c r="B35" s="10"/>
      <c r="C35" s="86"/>
      <c r="D35" s="31" t="s">
        <v>0</v>
      </c>
      <c r="E35" s="97">
        <f>SUM(E31:E34)</f>
        <v>42</v>
      </c>
      <c r="F35" s="65">
        <f>SUM(F31:F34)</f>
        <v>16</v>
      </c>
      <c r="G35" s="66">
        <f>SUM(G31:G34)</f>
        <v>819</v>
      </c>
      <c r="H35" s="50">
        <f>(G35/24)</f>
        <v>34.125</v>
      </c>
      <c r="I35" s="34">
        <f>(H35/$H$78)</f>
        <v>2.4961141080735119E-2</v>
      </c>
    </row>
    <row r="36" spans="1:9" ht="41.25" customHeight="1">
      <c r="A36" s="21" t="s">
        <v>1</v>
      </c>
      <c r="B36" s="21" t="s">
        <v>2</v>
      </c>
      <c r="C36" s="21"/>
      <c r="D36" s="22" t="s">
        <v>38</v>
      </c>
      <c r="E36" s="56" t="s">
        <v>126</v>
      </c>
      <c r="F36" s="57" t="s">
        <v>132</v>
      </c>
      <c r="G36" s="56" t="s">
        <v>131</v>
      </c>
      <c r="H36" s="47" t="s">
        <v>71</v>
      </c>
      <c r="I36" s="22" t="s">
        <v>39</v>
      </c>
    </row>
    <row r="37" spans="1:9" ht="14.75" customHeight="1">
      <c r="A37" s="116" t="s">
        <v>44</v>
      </c>
      <c r="B37" s="117"/>
      <c r="C37" s="117"/>
      <c r="D37" s="117"/>
      <c r="E37" s="117"/>
      <c r="F37" s="117"/>
      <c r="G37" s="117"/>
      <c r="H37" s="117"/>
      <c r="I37" s="118"/>
    </row>
    <row r="38" spans="1:9" ht="14.75" customHeight="1">
      <c r="A38" s="23" t="s">
        <v>15</v>
      </c>
      <c r="B38" s="23" t="s">
        <v>4</v>
      </c>
      <c r="C38" s="89">
        <v>6485</v>
      </c>
      <c r="D38" s="6">
        <v>44.020099999999999</v>
      </c>
      <c r="E38" s="60">
        <f>21+1</f>
        <v>22</v>
      </c>
      <c r="F38" s="61">
        <v>7</v>
      </c>
      <c r="G38" s="62">
        <v>365</v>
      </c>
      <c r="H38" s="49">
        <f t="shared" ref="H38:H47" si="4">G38/24</f>
        <v>15.208333333333334</v>
      </c>
      <c r="I38" s="26">
        <f>(H38/$H$78)</f>
        <v>1.1124318064063882E-2</v>
      </c>
    </row>
    <row r="39" spans="1:9" ht="14.75" customHeight="1">
      <c r="A39" s="4" t="s">
        <v>57</v>
      </c>
      <c r="B39" s="4" t="s">
        <v>9</v>
      </c>
      <c r="C39" s="11">
        <v>6575</v>
      </c>
      <c r="D39" s="83" t="s">
        <v>133</v>
      </c>
      <c r="E39" s="60">
        <v>1</v>
      </c>
      <c r="F39" s="61">
        <v>0</v>
      </c>
      <c r="G39" s="62">
        <v>12</v>
      </c>
      <c r="H39" s="49">
        <f t="shared" si="4"/>
        <v>0.5</v>
      </c>
      <c r="I39" s="26">
        <f>(H39/$H$78)</f>
        <v>3.6573100484593583E-4</v>
      </c>
    </row>
    <row r="40" spans="1:9" ht="14.75" customHeight="1">
      <c r="A40" s="4" t="s">
        <v>17</v>
      </c>
      <c r="B40" s="4" t="s">
        <v>18</v>
      </c>
      <c r="C40" s="11">
        <v>5310</v>
      </c>
      <c r="D40" s="6">
        <v>23.010100000000001</v>
      </c>
      <c r="E40" s="60">
        <v>20</v>
      </c>
      <c r="F40" s="61">
        <v>6</v>
      </c>
      <c r="G40" s="62">
        <v>336</v>
      </c>
      <c r="H40" s="49">
        <f t="shared" si="4"/>
        <v>14</v>
      </c>
      <c r="I40" s="26">
        <f>(H40/$H$78)</f>
        <v>1.0240468135686203E-2</v>
      </c>
    </row>
    <row r="41" spans="1:9" ht="14.75" customHeight="1">
      <c r="A41" s="4" t="s">
        <v>21</v>
      </c>
      <c r="B41" s="4" t="s">
        <v>9</v>
      </c>
      <c r="C41" s="11">
        <v>5365</v>
      </c>
      <c r="D41" s="6">
        <v>45.079900000000002</v>
      </c>
      <c r="E41" s="60">
        <v>1</v>
      </c>
      <c r="F41" s="61">
        <v>1</v>
      </c>
      <c r="G41" s="109">
        <v>190</v>
      </c>
      <c r="H41" s="112">
        <f>G41/24</f>
        <v>7.916666666666667</v>
      </c>
      <c r="I41" s="107">
        <f>H41/$H$78</f>
        <v>5.7907409100606509E-3</v>
      </c>
    </row>
    <row r="42" spans="1:9" ht="14.75" customHeight="1">
      <c r="A42" s="4" t="s">
        <v>21</v>
      </c>
      <c r="B42" s="4" t="s">
        <v>138</v>
      </c>
      <c r="C42" s="11">
        <v>5331</v>
      </c>
      <c r="D42" s="6">
        <v>45.079900000000002</v>
      </c>
      <c r="E42" s="60">
        <v>16</v>
      </c>
      <c r="F42" s="61">
        <v>1</v>
      </c>
      <c r="G42" s="111"/>
      <c r="H42" s="114"/>
      <c r="I42" s="108"/>
    </row>
    <row r="43" spans="1:9" ht="14.75" customHeight="1">
      <c r="A43" s="4" t="s">
        <v>21</v>
      </c>
      <c r="B43" s="4"/>
      <c r="C43" s="11"/>
      <c r="D43" s="7">
        <v>45.070099999999996</v>
      </c>
      <c r="E43" s="60"/>
      <c r="F43" s="61"/>
      <c r="G43" s="62">
        <v>69</v>
      </c>
      <c r="H43" s="49">
        <f t="shared" si="4"/>
        <v>2.875</v>
      </c>
      <c r="I43" s="26">
        <f>(H43/$H$78)</f>
        <v>2.1029532778641309E-3</v>
      </c>
    </row>
    <row r="44" spans="1:9" ht="14.75" customHeight="1">
      <c r="A44" s="4" t="s">
        <v>19</v>
      </c>
      <c r="B44" s="4" t="s">
        <v>18</v>
      </c>
      <c r="C44" s="11">
        <v>5360</v>
      </c>
      <c r="D44" s="6">
        <v>54.010100000000001</v>
      </c>
      <c r="E44" s="60">
        <v>15</v>
      </c>
      <c r="F44" s="61">
        <v>7</v>
      </c>
      <c r="G44" s="62">
        <v>204</v>
      </c>
      <c r="H44" s="49">
        <f t="shared" si="4"/>
        <v>8.5</v>
      </c>
      <c r="I44" s="26">
        <f>(H44/$H$78)</f>
        <v>6.2174270823809087E-3</v>
      </c>
    </row>
    <row r="45" spans="1:9" ht="14.75" customHeight="1">
      <c r="A45" s="4" t="s">
        <v>20</v>
      </c>
      <c r="B45" s="4" t="s">
        <v>18</v>
      </c>
      <c r="C45" s="11">
        <v>5480</v>
      </c>
      <c r="D45" s="6">
        <v>16.090499999999999</v>
      </c>
      <c r="E45" s="60">
        <f>11+1</f>
        <v>12</v>
      </c>
      <c r="F45" s="61">
        <v>3</v>
      </c>
      <c r="G45" s="62">
        <v>156</v>
      </c>
      <c r="H45" s="49">
        <f t="shared" si="4"/>
        <v>6.5</v>
      </c>
      <c r="I45" s="26">
        <f t="shared" ref="I45" si="5">(H45/$H$78)</f>
        <v>4.7545030629971658E-3</v>
      </c>
    </row>
    <row r="46" spans="1:9" ht="14.75" customHeight="1">
      <c r="A46" s="4" t="s">
        <v>113</v>
      </c>
      <c r="B46" s="4" t="s">
        <v>114</v>
      </c>
      <c r="C46" s="11"/>
      <c r="D46" s="6">
        <v>13.1401</v>
      </c>
      <c r="E46" s="60"/>
      <c r="F46" s="61"/>
      <c r="G46" s="62">
        <v>30</v>
      </c>
      <c r="H46" s="49">
        <f t="shared" si="4"/>
        <v>1.25</v>
      </c>
      <c r="I46" s="26">
        <f>(H46/$H$78)</f>
        <v>9.1432751211483951E-4</v>
      </c>
    </row>
    <row r="47" spans="1:9" ht="14.75" customHeight="1">
      <c r="A47" s="4" t="s">
        <v>111</v>
      </c>
      <c r="B47" s="4" t="s">
        <v>112</v>
      </c>
      <c r="C47" s="11"/>
      <c r="D47" s="6">
        <v>38.010100000000001</v>
      </c>
      <c r="E47" s="60"/>
      <c r="F47" s="61"/>
      <c r="G47" s="62">
        <v>324</v>
      </c>
      <c r="H47" s="49">
        <f t="shared" si="4"/>
        <v>13.5</v>
      </c>
      <c r="I47" s="26">
        <f>(H47/$H$78)</f>
        <v>9.8747371308402672E-3</v>
      </c>
    </row>
    <row r="48" spans="1:9" ht="14.75" customHeight="1">
      <c r="A48" s="11"/>
      <c r="B48" s="10"/>
      <c r="C48" s="86"/>
      <c r="D48" s="31" t="s">
        <v>0</v>
      </c>
      <c r="E48" s="97">
        <f>SUM(E38:E47)</f>
        <v>87</v>
      </c>
      <c r="F48" s="65">
        <f>SUM(F38:F47)</f>
        <v>25</v>
      </c>
      <c r="G48" s="66">
        <f>SUM(G38:G47)</f>
        <v>1686</v>
      </c>
      <c r="H48" s="50">
        <f>(G48/24)</f>
        <v>70.25</v>
      </c>
      <c r="I48" s="34">
        <f>(H48/$H$78)</f>
        <v>5.138520618085398E-2</v>
      </c>
    </row>
    <row r="49" spans="1:9" ht="18.75" customHeight="1">
      <c r="A49" s="116" t="s">
        <v>45</v>
      </c>
      <c r="B49" s="117"/>
      <c r="C49" s="117"/>
      <c r="D49" s="117"/>
      <c r="E49" s="117"/>
      <c r="F49" s="117"/>
      <c r="G49" s="117"/>
      <c r="H49" s="117"/>
      <c r="I49" s="118"/>
    </row>
    <row r="50" spans="1:9" ht="14.75" customHeight="1">
      <c r="A50" s="23" t="s">
        <v>26</v>
      </c>
      <c r="B50" s="23" t="s">
        <v>75</v>
      </c>
      <c r="C50" s="89">
        <v>6520</v>
      </c>
      <c r="D50" s="6">
        <v>51.020400000000002</v>
      </c>
      <c r="E50" s="60">
        <v>102</v>
      </c>
      <c r="F50" s="61">
        <v>40</v>
      </c>
      <c r="G50" s="62">
        <v>2477</v>
      </c>
      <c r="H50" s="49">
        <f t="shared" ref="H50:H67" si="6">G50/24</f>
        <v>103.20833333333333</v>
      </c>
      <c r="I50" s="26">
        <f>(H50/$H$78)</f>
        <v>7.5492974916948577E-2</v>
      </c>
    </row>
    <row r="51" spans="1:9" ht="14.75" customHeight="1">
      <c r="A51" s="23" t="s">
        <v>76</v>
      </c>
      <c r="B51" s="23" t="s">
        <v>74</v>
      </c>
      <c r="C51" s="89">
        <v>7510</v>
      </c>
      <c r="D51" s="6">
        <v>51.020400000000002</v>
      </c>
      <c r="E51" s="60">
        <v>8</v>
      </c>
      <c r="F51" s="71">
        <v>2</v>
      </c>
      <c r="G51" s="62">
        <v>98</v>
      </c>
      <c r="H51" s="49">
        <f t="shared" si="6"/>
        <v>4.083333333333333</v>
      </c>
      <c r="I51" s="26">
        <f>(H51/$H$78)</f>
        <v>2.9868032062418089E-3</v>
      </c>
    </row>
    <row r="52" spans="1:9" ht="14.75" customHeight="1">
      <c r="A52" s="4" t="s">
        <v>27</v>
      </c>
      <c r="B52" s="4" t="s">
        <v>4</v>
      </c>
      <c r="C52" s="11">
        <v>6260</v>
      </c>
      <c r="D52" s="6">
        <v>51.150399999999998</v>
      </c>
      <c r="E52" s="60">
        <f>34+5</f>
        <v>39</v>
      </c>
      <c r="F52" s="61">
        <v>16</v>
      </c>
      <c r="G52" s="62">
        <v>810</v>
      </c>
      <c r="H52" s="49">
        <f t="shared" si="6"/>
        <v>33.75</v>
      </c>
      <c r="I52" s="26">
        <f>(H52/$H$78)</f>
        <v>2.4686842827100666E-2</v>
      </c>
    </row>
    <row r="53" spans="1:9" ht="14.75" customHeight="1">
      <c r="A53" s="4" t="s">
        <v>47</v>
      </c>
      <c r="B53" s="4" t="s">
        <v>4</v>
      </c>
      <c r="C53" s="11">
        <v>6275</v>
      </c>
      <c r="D53" s="6">
        <v>51.070099999999996</v>
      </c>
      <c r="E53" s="60">
        <v>2</v>
      </c>
      <c r="F53" s="62">
        <v>1</v>
      </c>
      <c r="G53" s="62">
        <v>15</v>
      </c>
      <c r="H53" s="49">
        <f t="shared" si="6"/>
        <v>0.625</v>
      </c>
      <c r="I53" s="26">
        <f>(H53/$H$78)</f>
        <v>4.5716375605741976E-4</v>
      </c>
    </row>
    <row r="54" spans="1:9" ht="14.75" customHeight="1">
      <c r="A54" s="4" t="s">
        <v>28</v>
      </c>
      <c r="B54" s="4" t="s">
        <v>29</v>
      </c>
      <c r="C54" s="11">
        <v>7080</v>
      </c>
      <c r="D54" s="6">
        <v>51.380099999999999</v>
      </c>
      <c r="E54" s="60">
        <f>153+1</f>
        <v>154</v>
      </c>
      <c r="F54" s="61">
        <v>33</v>
      </c>
      <c r="G54" s="109">
        <v>1833</v>
      </c>
      <c r="H54" s="112">
        <f t="shared" si="6"/>
        <v>76.375</v>
      </c>
      <c r="I54" s="107">
        <f>(H54/$H$78)</f>
        <v>5.5865410990216698E-2</v>
      </c>
    </row>
    <row r="55" spans="1:9" ht="14.75" customHeight="1">
      <c r="A55" s="4" t="s">
        <v>139</v>
      </c>
      <c r="B55" s="4" t="s">
        <v>82</v>
      </c>
      <c r="C55" s="11">
        <v>8516</v>
      </c>
      <c r="D55" s="6">
        <v>51.380099999999999</v>
      </c>
      <c r="E55" s="60">
        <v>1</v>
      </c>
      <c r="F55" s="72">
        <v>1</v>
      </c>
      <c r="G55" s="110"/>
      <c r="H55" s="113"/>
      <c r="I55" s="115"/>
    </row>
    <row r="56" spans="1:9" ht="14.75" customHeight="1">
      <c r="A56" s="4" t="s">
        <v>145</v>
      </c>
      <c r="B56" s="4" t="s">
        <v>82</v>
      </c>
      <c r="C56" s="11">
        <v>8517</v>
      </c>
      <c r="D56" s="6">
        <v>51.380099999999999</v>
      </c>
      <c r="E56" s="60">
        <v>1</v>
      </c>
      <c r="F56" s="72">
        <v>0</v>
      </c>
      <c r="G56" s="111"/>
      <c r="H56" s="114"/>
      <c r="I56" s="108"/>
    </row>
    <row r="57" spans="1:9" ht="14.75" customHeight="1">
      <c r="A57" s="4" t="s">
        <v>30</v>
      </c>
      <c r="B57" s="4" t="s">
        <v>4</v>
      </c>
      <c r="C57" s="11">
        <v>6355</v>
      </c>
      <c r="D57" s="6">
        <v>51.230600000000003</v>
      </c>
      <c r="E57" s="60">
        <v>47</v>
      </c>
      <c r="F57" s="72">
        <v>44</v>
      </c>
      <c r="G57" s="62">
        <v>2413</v>
      </c>
      <c r="H57" s="49">
        <f t="shared" si="6"/>
        <v>100.54166666666667</v>
      </c>
      <c r="I57" s="26">
        <f>(H57/$H$78)</f>
        <v>7.3542409557770264E-2</v>
      </c>
    </row>
    <row r="58" spans="1:9" ht="14.75" customHeight="1">
      <c r="A58" s="4" t="s">
        <v>31</v>
      </c>
      <c r="B58" s="4" t="s">
        <v>81</v>
      </c>
      <c r="C58" s="11">
        <v>7440</v>
      </c>
      <c r="D58" s="6">
        <v>51.230800000000002</v>
      </c>
      <c r="E58" s="73">
        <v>164</v>
      </c>
      <c r="F58" s="61">
        <v>55</v>
      </c>
      <c r="G58" s="109">
        <v>6855</v>
      </c>
      <c r="H58" s="112">
        <f t="shared" si="6"/>
        <v>285.625</v>
      </c>
      <c r="I58" s="107">
        <f>(H58/$H$78)</f>
        <v>0.20892383651824084</v>
      </c>
    </row>
    <row r="59" spans="1:9" ht="14.75" customHeight="1">
      <c r="A59" s="4" t="s">
        <v>31</v>
      </c>
      <c r="B59" s="4" t="s">
        <v>34</v>
      </c>
      <c r="C59" s="11">
        <v>7430</v>
      </c>
      <c r="D59" s="6">
        <v>51.230800000000002</v>
      </c>
      <c r="E59" s="73">
        <v>8</v>
      </c>
      <c r="F59" s="74">
        <v>0</v>
      </c>
      <c r="G59" s="111"/>
      <c r="H59" s="114"/>
      <c r="I59" s="108"/>
    </row>
    <row r="60" spans="1:9" ht="14.75" customHeight="1">
      <c r="A60" s="4" t="s">
        <v>25</v>
      </c>
      <c r="B60" s="4" t="s">
        <v>4</v>
      </c>
      <c r="C60" s="11">
        <v>6220</v>
      </c>
      <c r="D60" s="6">
        <v>19.010100000000001</v>
      </c>
      <c r="E60" s="60">
        <f>60+2</f>
        <v>62</v>
      </c>
      <c r="F60" s="74">
        <v>33</v>
      </c>
      <c r="G60" s="62">
        <v>1004</v>
      </c>
      <c r="H60" s="49">
        <f t="shared" si="6"/>
        <v>41.833333333333336</v>
      </c>
      <c r="I60" s="26">
        <f>(H60/$H$78)</f>
        <v>3.0599494072109965E-2</v>
      </c>
    </row>
    <row r="61" spans="1:9" ht="14.75" customHeight="1">
      <c r="A61" s="4" t="s">
        <v>24</v>
      </c>
      <c r="B61" s="4" t="s">
        <v>4</v>
      </c>
      <c r="C61" s="11">
        <v>6305</v>
      </c>
      <c r="D61" s="6">
        <v>31.0505</v>
      </c>
      <c r="E61" s="60">
        <v>10</v>
      </c>
      <c r="F61" s="61">
        <v>7</v>
      </c>
      <c r="G61" s="62">
        <f>327+9</f>
        <v>336</v>
      </c>
      <c r="H61" s="49">
        <f t="shared" si="6"/>
        <v>14</v>
      </c>
      <c r="I61" s="26">
        <f>(H61/$H$78)</f>
        <v>1.0240468135686203E-2</v>
      </c>
    </row>
    <row r="62" spans="1:9" ht="14.75" customHeight="1">
      <c r="A62" s="4" t="s">
        <v>13</v>
      </c>
      <c r="B62" s="4" t="s">
        <v>4</v>
      </c>
      <c r="C62" s="11">
        <v>6190</v>
      </c>
      <c r="D62" s="7" t="s">
        <v>96</v>
      </c>
      <c r="E62" s="60">
        <v>31</v>
      </c>
      <c r="F62" s="61">
        <v>11</v>
      </c>
      <c r="G62" s="62"/>
      <c r="H62" s="49">
        <f t="shared" si="6"/>
        <v>0</v>
      </c>
      <c r="I62" s="26">
        <f>(H62/$H$78)</f>
        <v>0</v>
      </c>
    </row>
    <row r="63" spans="1:9" ht="14.75" customHeight="1">
      <c r="A63" s="4" t="s">
        <v>12</v>
      </c>
      <c r="B63" s="38" t="s">
        <v>4</v>
      </c>
      <c r="C63" s="90">
        <v>6480</v>
      </c>
      <c r="D63" s="6">
        <v>42.280500000000004</v>
      </c>
      <c r="E63" s="60">
        <v>14</v>
      </c>
      <c r="F63" s="61">
        <v>8</v>
      </c>
      <c r="G63" s="109"/>
      <c r="H63" s="112">
        <f t="shared" si="6"/>
        <v>0</v>
      </c>
      <c r="I63" s="107">
        <f>(H63/$H$78)</f>
        <v>0</v>
      </c>
    </row>
    <row r="64" spans="1:9" ht="14.75" customHeight="1">
      <c r="A64" s="4" t="s">
        <v>12</v>
      </c>
      <c r="B64" s="94" t="s">
        <v>82</v>
      </c>
      <c r="C64" s="90">
        <v>8452</v>
      </c>
      <c r="D64" s="6">
        <v>42.280500000000004</v>
      </c>
      <c r="E64" s="60">
        <v>5</v>
      </c>
      <c r="F64" s="61">
        <v>0</v>
      </c>
      <c r="G64" s="111"/>
      <c r="H64" s="114"/>
      <c r="I64" s="108"/>
    </row>
    <row r="65" spans="1:9" ht="14.75" customHeight="1">
      <c r="A65" s="4" t="s">
        <v>12</v>
      </c>
      <c r="B65" s="4" t="s">
        <v>34</v>
      </c>
      <c r="C65" s="11">
        <v>7395</v>
      </c>
      <c r="D65" s="6">
        <v>42.170099999999998</v>
      </c>
      <c r="E65" s="60">
        <v>29</v>
      </c>
      <c r="F65" s="61">
        <v>3</v>
      </c>
      <c r="G65" s="62">
        <v>0</v>
      </c>
      <c r="H65" s="49">
        <f t="shared" si="6"/>
        <v>0</v>
      </c>
      <c r="I65" s="26">
        <f>(H65/$H$78)</f>
        <v>0</v>
      </c>
    </row>
    <row r="66" spans="1:9" ht="14.75" customHeight="1">
      <c r="A66" s="4" t="s">
        <v>60</v>
      </c>
      <c r="B66" s="4" t="s">
        <v>4</v>
      </c>
      <c r="C66" s="11">
        <v>7490</v>
      </c>
      <c r="D66" s="6">
        <v>42.999899999999997</v>
      </c>
      <c r="E66" s="60">
        <v>30</v>
      </c>
      <c r="F66" s="61">
        <v>6</v>
      </c>
      <c r="G66" s="62">
        <v>0</v>
      </c>
      <c r="H66" s="49">
        <f t="shared" si="6"/>
        <v>0</v>
      </c>
      <c r="I66" s="26">
        <f>(H66/$H$78)</f>
        <v>0</v>
      </c>
    </row>
    <row r="67" spans="1:9" ht="14.75" customHeight="1">
      <c r="A67" s="4" t="s">
        <v>119</v>
      </c>
      <c r="B67" s="4"/>
      <c r="C67" s="11"/>
      <c r="D67" s="6">
        <v>42.010100000000001</v>
      </c>
      <c r="E67" s="60"/>
      <c r="F67" s="61"/>
      <c r="G67" s="62">
        <v>2554</v>
      </c>
      <c r="H67" s="49">
        <f t="shared" si="6"/>
        <v>106.41666666666667</v>
      </c>
      <c r="I67" s="26">
        <f>(H67/$H$78)</f>
        <v>7.7839748864710012E-2</v>
      </c>
    </row>
    <row r="68" spans="1:9" ht="14.75" customHeight="1">
      <c r="A68" s="11"/>
      <c r="B68" s="10"/>
      <c r="C68" s="86"/>
      <c r="D68" s="31" t="s">
        <v>0</v>
      </c>
      <c r="E68" s="97">
        <f>SUM(E50:E67)</f>
        <v>707</v>
      </c>
      <c r="F68" s="65">
        <f>SUM(F50:F67)</f>
        <v>260</v>
      </c>
      <c r="G68" s="66">
        <f>SUM(G50:G67)</f>
        <v>18395</v>
      </c>
      <c r="H68" s="50">
        <f>(G68/24)</f>
        <v>766.45833333333337</v>
      </c>
      <c r="I68" s="34">
        <f>(H68/$H$78)</f>
        <v>0.56063515284508247</v>
      </c>
    </row>
    <row r="69" spans="1:9" ht="14.75" customHeight="1">
      <c r="A69" s="116" t="s">
        <v>46</v>
      </c>
      <c r="B69" s="117"/>
      <c r="C69" s="117"/>
      <c r="D69" s="117"/>
      <c r="E69" s="117"/>
      <c r="F69" s="117"/>
      <c r="G69" s="117"/>
      <c r="H69" s="117"/>
      <c r="I69" s="118"/>
    </row>
    <row r="70" spans="1:9" ht="14.75" customHeight="1">
      <c r="A70" s="4" t="s">
        <v>22</v>
      </c>
      <c r="B70" s="4" t="s">
        <v>4</v>
      </c>
      <c r="C70" s="11">
        <v>6120</v>
      </c>
      <c r="D70" s="6">
        <v>26.010100000000001</v>
      </c>
      <c r="E70" s="60">
        <v>33</v>
      </c>
      <c r="F70" s="61">
        <v>9</v>
      </c>
      <c r="G70" s="62">
        <v>408</v>
      </c>
      <c r="H70" s="49">
        <f t="shared" ref="H70:H74" si="7">G70/24</f>
        <v>17</v>
      </c>
      <c r="I70" s="26">
        <f t="shared" ref="I70:I75" si="8">(H70/$H$78)</f>
        <v>1.2434854164761817E-2</v>
      </c>
    </row>
    <row r="71" spans="1:9" ht="14.75" customHeight="1">
      <c r="A71" s="4" t="s">
        <v>3</v>
      </c>
      <c r="B71" s="4" t="s">
        <v>4</v>
      </c>
      <c r="C71" s="11">
        <v>6175</v>
      </c>
      <c r="D71" s="6">
        <v>11.0701</v>
      </c>
      <c r="E71" s="60">
        <v>14</v>
      </c>
      <c r="F71" s="61">
        <v>10</v>
      </c>
      <c r="G71" s="62">
        <v>232</v>
      </c>
      <c r="H71" s="49">
        <f t="shared" si="7"/>
        <v>9.6666666666666661</v>
      </c>
      <c r="I71" s="26">
        <f t="shared" si="8"/>
        <v>7.0707994270214252E-3</v>
      </c>
    </row>
    <row r="72" spans="1:9" ht="14.75" customHeight="1">
      <c r="A72" s="4" t="s">
        <v>23</v>
      </c>
      <c r="B72" s="4" t="s">
        <v>18</v>
      </c>
      <c r="C72" s="11">
        <v>5385</v>
      </c>
      <c r="D72" s="6">
        <v>27.010100000000001</v>
      </c>
      <c r="E72" s="60">
        <v>8</v>
      </c>
      <c r="F72" s="61">
        <v>9</v>
      </c>
      <c r="G72" s="62">
        <v>393</v>
      </c>
      <c r="H72" s="49">
        <f t="shared" si="7"/>
        <v>16.375</v>
      </c>
      <c r="I72" s="26">
        <f t="shared" si="8"/>
        <v>1.1977690408704398E-2</v>
      </c>
    </row>
    <row r="73" spans="1:9" ht="14.75" customHeight="1">
      <c r="A73" s="5" t="s">
        <v>37</v>
      </c>
      <c r="B73" s="5" t="s">
        <v>4</v>
      </c>
      <c r="C73" s="91">
        <v>6090</v>
      </c>
      <c r="D73" s="6">
        <v>27.030100000000001</v>
      </c>
      <c r="E73" s="69">
        <v>13</v>
      </c>
      <c r="F73" s="63">
        <v>6</v>
      </c>
      <c r="G73" s="75">
        <v>86</v>
      </c>
      <c r="H73" s="49">
        <f t="shared" si="7"/>
        <v>3.5833333333333335</v>
      </c>
      <c r="I73" s="26">
        <f t="shared" si="8"/>
        <v>2.6210722013958734E-3</v>
      </c>
    </row>
    <row r="74" spans="1:9" ht="14.75" customHeight="1">
      <c r="A74" s="35" t="s">
        <v>79</v>
      </c>
      <c r="B74" s="5"/>
      <c r="C74" s="91"/>
      <c r="D74" s="84"/>
      <c r="E74" s="69"/>
      <c r="F74" s="63"/>
      <c r="G74" s="75">
        <v>9</v>
      </c>
      <c r="H74" s="49">
        <f t="shared" si="7"/>
        <v>0.375</v>
      </c>
      <c r="I74" s="26">
        <f t="shared" si="8"/>
        <v>2.7429825363445184E-4</v>
      </c>
    </row>
    <row r="75" spans="1:9">
      <c r="A75" s="19"/>
      <c r="B75" s="20"/>
      <c r="C75" s="88"/>
      <c r="D75" s="31" t="s">
        <v>0</v>
      </c>
      <c r="E75" s="76">
        <f>SUM(E70:E74)</f>
        <v>68</v>
      </c>
      <c r="F75" s="65">
        <f>SUM(F70:F74)</f>
        <v>34</v>
      </c>
      <c r="G75" s="66">
        <f>SUM(G70:G74)</f>
        <v>1128</v>
      </c>
      <c r="H75" s="50">
        <f>(G75/24)</f>
        <v>47</v>
      </c>
      <c r="I75" s="34">
        <f t="shared" si="8"/>
        <v>3.4378714455517968E-2</v>
      </c>
    </row>
    <row r="76" spans="1:9">
      <c r="A76" s="100" t="s">
        <v>128</v>
      </c>
      <c r="B76" s="101"/>
      <c r="C76" s="101"/>
      <c r="D76" s="102"/>
      <c r="E76" s="103"/>
      <c r="F76" s="103"/>
      <c r="G76" s="103"/>
      <c r="H76" s="104"/>
      <c r="I76" s="105"/>
    </row>
    <row r="77" spans="1:9" ht="13" thickBot="1">
      <c r="A77" s="99" t="s">
        <v>199</v>
      </c>
      <c r="B77" s="38" t="s">
        <v>74</v>
      </c>
      <c r="C77" s="90">
        <v>7335</v>
      </c>
      <c r="D77" s="6">
        <v>30.9999</v>
      </c>
      <c r="E77" s="76">
        <v>18</v>
      </c>
      <c r="F77" s="65"/>
      <c r="G77" s="66">
        <v>332</v>
      </c>
      <c r="H77" s="50">
        <f>G77/24</f>
        <v>13.833333333333334</v>
      </c>
      <c r="I77" s="34">
        <f>(H77/$H$78)</f>
        <v>1.0118557800737558E-2</v>
      </c>
    </row>
    <row r="78" spans="1:9" ht="13" thickBot="1">
      <c r="A78" s="28" t="s">
        <v>59</v>
      </c>
      <c r="B78" s="32"/>
      <c r="C78" s="93"/>
      <c r="D78" s="33"/>
      <c r="E78" s="77">
        <f>+E75+E68+E48+E35+E29+E12+E77</f>
        <v>1534</v>
      </c>
      <c r="F78" s="78">
        <f>+F75+F68+F48+F35+F29+F12+F77</f>
        <v>577</v>
      </c>
      <c r="G78" s="77">
        <f>+G75+G68+G48+G35+G29+G12+G77</f>
        <v>32811</v>
      </c>
      <c r="H78" s="52">
        <f>+H75+H68+H48+H35+H29+H12+H77</f>
        <v>1367.125</v>
      </c>
      <c r="I78" s="36">
        <f>(H78/$H$78)</f>
        <v>1</v>
      </c>
    </row>
    <row r="79" spans="1:9">
      <c r="F79" s="79"/>
    </row>
    <row r="81" spans="1:9">
      <c r="H81" s="53"/>
    </row>
    <row r="82" spans="1:9">
      <c r="A82" s="1" t="s">
        <v>106</v>
      </c>
      <c r="H82" s="53"/>
    </row>
    <row r="84" spans="1:9">
      <c r="A84" t="s">
        <v>50</v>
      </c>
      <c r="B84" t="s">
        <v>88</v>
      </c>
    </row>
    <row r="85" spans="1:9">
      <c r="A85" t="s">
        <v>48</v>
      </c>
      <c r="B85" t="s">
        <v>87</v>
      </c>
      <c r="D85" s="40" t="s">
        <v>108</v>
      </c>
    </row>
    <row r="86" spans="1:9">
      <c r="A86" t="s">
        <v>49</v>
      </c>
      <c r="B86" t="s">
        <v>83</v>
      </c>
      <c r="D86" s="2" t="s">
        <v>51</v>
      </c>
    </row>
    <row r="87" spans="1:9">
      <c r="A87" s="27" t="s">
        <v>58</v>
      </c>
      <c r="B87" t="s">
        <v>84</v>
      </c>
      <c r="D87" s="2" t="s">
        <v>120</v>
      </c>
    </row>
    <row r="88" spans="1:9">
      <c r="A88" s="27" t="s">
        <v>72</v>
      </c>
      <c r="B88" t="s">
        <v>85</v>
      </c>
      <c r="D88" s="29" t="s">
        <v>73</v>
      </c>
    </row>
    <row r="89" spans="1:9">
      <c r="A89" s="27" t="s">
        <v>89</v>
      </c>
      <c r="B89" t="s">
        <v>86</v>
      </c>
      <c r="D89" s="41" t="s">
        <v>91</v>
      </c>
    </row>
    <row r="90" spans="1:9">
      <c r="A90" t="s">
        <v>97</v>
      </c>
      <c r="B90" t="s">
        <v>98</v>
      </c>
      <c r="D90" s="41" t="s">
        <v>121</v>
      </c>
    </row>
    <row r="91" spans="1:9">
      <c r="A91" t="s">
        <v>103</v>
      </c>
      <c r="B91" t="s">
        <v>116</v>
      </c>
      <c r="D91" s="41" t="s">
        <v>117</v>
      </c>
    </row>
    <row r="92" spans="1:9">
      <c r="A92" s="85" t="s">
        <v>135</v>
      </c>
      <c r="B92" s="85" t="s">
        <v>134</v>
      </c>
      <c r="C92" s="85"/>
      <c r="D92" s="98" t="s">
        <v>196</v>
      </c>
    </row>
    <row r="93" spans="1:9" s="45" customFormat="1">
      <c r="A93" s="42"/>
      <c r="B93" s="42"/>
      <c r="C93" s="42"/>
      <c r="D93" s="44"/>
      <c r="E93" s="81"/>
      <c r="F93" s="81"/>
      <c r="G93" s="81"/>
      <c r="H93" s="54"/>
      <c r="I93" s="42"/>
    </row>
    <row r="94" spans="1:9">
      <c r="A94" t="s">
        <v>64</v>
      </c>
    </row>
    <row r="95" spans="1:9">
      <c r="A95" t="s">
        <v>65</v>
      </c>
      <c r="D95" s="29" t="s">
        <v>68</v>
      </c>
    </row>
    <row r="96" spans="1:9">
      <c r="A96" t="s">
        <v>66</v>
      </c>
      <c r="D96" s="29" t="s">
        <v>69</v>
      </c>
    </row>
    <row r="97" spans="1:9">
      <c r="A97" t="s">
        <v>67</v>
      </c>
      <c r="D97" s="29" t="s">
        <v>70</v>
      </c>
    </row>
    <row r="98" spans="1:9">
      <c r="A98" t="s">
        <v>99</v>
      </c>
      <c r="D98" s="41" t="s">
        <v>109</v>
      </c>
      <c r="E98" s="80"/>
      <c r="F98" s="80"/>
      <c r="G98" s="80"/>
      <c r="H98" s="53"/>
    </row>
    <row r="99" spans="1:9">
      <c r="A99" t="s">
        <v>110</v>
      </c>
      <c r="D99" s="29" t="s">
        <v>123</v>
      </c>
      <c r="E99" s="80"/>
      <c r="F99" s="80"/>
      <c r="G99" s="80"/>
      <c r="H99" s="53"/>
    </row>
    <row r="100" spans="1:9">
      <c r="A100" t="s">
        <v>101</v>
      </c>
      <c r="D100" s="41" t="s">
        <v>118</v>
      </c>
    </row>
    <row r="101" spans="1:9">
      <c r="A101" s="39" t="s">
        <v>129</v>
      </c>
      <c r="D101" s="98" t="s">
        <v>197</v>
      </c>
    </row>
    <row r="102" spans="1:9">
      <c r="A102" s="42"/>
      <c r="B102" s="42"/>
      <c r="C102" s="42"/>
      <c r="D102" s="43"/>
      <c r="E102" s="81"/>
      <c r="F102" s="81"/>
      <c r="G102" s="81"/>
      <c r="H102" s="54"/>
      <c r="I102" s="42"/>
    </row>
    <row r="103" spans="1:9">
      <c r="A103" t="s">
        <v>63</v>
      </c>
    </row>
    <row r="104" spans="1:9">
      <c r="A104" t="s">
        <v>62</v>
      </c>
      <c r="D104" s="29" t="s">
        <v>90</v>
      </c>
    </row>
    <row r="105" spans="1:9">
      <c r="A105" t="s">
        <v>61</v>
      </c>
      <c r="D105" s="2" t="s">
        <v>92</v>
      </c>
    </row>
    <row r="106" spans="1:9">
      <c r="A106" t="s">
        <v>77</v>
      </c>
      <c r="D106" s="2" t="s">
        <v>93</v>
      </c>
    </row>
    <row r="107" spans="1:9">
      <c r="A107" t="s">
        <v>80</v>
      </c>
      <c r="D107" s="2" t="s">
        <v>122</v>
      </c>
    </row>
    <row r="108" spans="1:9">
      <c r="A108" s="39" t="s">
        <v>100</v>
      </c>
      <c r="D108" s="40" t="s">
        <v>107</v>
      </c>
    </row>
    <row r="109" spans="1:9">
      <c r="A109" t="s">
        <v>102</v>
      </c>
      <c r="D109" s="41" t="s">
        <v>124</v>
      </c>
    </row>
    <row r="110" spans="1:9">
      <c r="A110" s="85" t="s">
        <v>142</v>
      </c>
      <c r="D110" s="98" t="s">
        <v>198</v>
      </c>
    </row>
    <row r="112" spans="1:9">
      <c r="A112" s="85" t="s">
        <v>136</v>
      </c>
      <c r="C112" t="s">
        <v>94</v>
      </c>
    </row>
    <row r="113" spans="3:5">
      <c r="C113" s="106">
        <v>41148</v>
      </c>
      <c r="E113" s="82"/>
    </row>
    <row r="121" spans="3:5" ht="34.5" customHeight="1"/>
    <row r="122" spans="3:5" ht="8.25" customHeight="1"/>
  </sheetData>
  <mergeCells count="30">
    <mergeCell ref="A69:I69"/>
    <mergeCell ref="A1:I1"/>
    <mergeCell ref="A3:I3"/>
    <mergeCell ref="A4:I4"/>
    <mergeCell ref="A5:I5"/>
    <mergeCell ref="A30:I30"/>
    <mergeCell ref="A37:I37"/>
    <mergeCell ref="G41:G42"/>
    <mergeCell ref="H41:H42"/>
    <mergeCell ref="I41:I42"/>
    <mergeCell ref="G32:G33"/>
    <mergeCell ref="H32:H33"/>
    <mergeCell ref="I32:I33"/>
    <mergeCell ref="E15:F15"/>
    <mergeCell ref="G63:G64"/>
    <mergeCell ref="H63:H64"/>
    <mergeCell ref="I63:I64"/>
    <mergeCell ref="G22:G25"/>
    <mergeCell ref="H22:H25"/>
    <mergeCell ref="I22:I25"/>
    <mergeCell ref="G27:G28"/>
    <mergeCell ref="H27:H28"/>
    <mergeCell ref="I27:I28"/>
    <mergeCell ref="A49:I49"/>
    <mergeCell ref="G54:G56"/>
    <mergeCell ref="H54:H56"/>
    <mergeCell ref="I54:I56"/>
    <mergeCell ref="G58:G59"/>
    <mergeCell ref="H58:H59"/>
    <mergeCell ref="I58:I59"/>
  </mergeCells>
  <phoneticPr fontId="3" type="noConversion"/>
  <pageMargins left="0.5" right="0.5" top="0.5" bottom="0.25" header="0.5" footer="0.5"/>
  <pageSetup scale="98" orientation="landscape"/>
  <headerFooter alignWithMargins="0"/>
  <rowBreaks count="1" manualBreakCount="1">
    <brk id="3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N22" sqref="N22"/>
    </sheetView>
  </sheetViews>
  <sheetFormatPr baseColWidth="10" defaultColWidth="8.83203125" defaultRowHeight="12" x14ac:dyDescent="0"/>
  <cols>
    <col min="1" max="1" width="3" bestFit="1" customWidth="1"/>
    <col min="2" max="2" width="10.1640625" bestFit="1" customWidth="1"/>
    <col min="7" max="8" width="10.1640625" bestFit="1" customWidth="1"/>
  </cols>
  <sheetData>
    <row r="1" spans="1:10">
      <c r="B1" s="1" t="s">
        <v>193</v>
      </c>
      <c r="C1">
        <v>54.010100000000001</v>
      </c>
      <c r="D1" s="1" t="s">
        <v>194</v>
      </c>
      <c r="E1">
        <v>1500</v>
      </c>
      <c r="G1" s="1" t="s">
        <v>195</v>
      </c>
    </row>
    <row r="2" spans="1:10" ht="14">
      <c r="A2">
        <v>1</v>
      </c>
      <c r="B2" s="95" t="s">
        <v>156</v>
      </c>
      <c r="F2">
        <v>1</v>
      </c>
      <c r="G2" s="96" t="s">
        <v>172</v>
      </c>
      <c r="H2" s="96" t="s">
        <v>147</v>
      </c>
      <c r="I2" s="96" t="s">
        <v>146</v>
      </c>
      <c r="J2" s="96" t="s">
        <v>149</v>
      </c>
    </row>
    <row r="3" spans="1:10" ht="14">
      <c r="G3" s="96" t="s">
        <v>172</v>
      </c>
      <c r="H3" s="96" t="s">
        <v>147</v>
      </c>
      <c r="I3" s="96" t="s">
        <v>146</v>
      </c>
      <c r="J3" s="96" t="s">
        <v>150</v>
      </c>
    </row>
    <row r="4" spans="1:10">
      <c r="B4" s="1" t="s">
        <v>193</v>
      </c>
      <c r="C4">
        <v>13.129899999999999</v>
      </c>
      <c r="D4" s="1" t="s">
        <v>194</v>
      </c>
      <c r="E4">
        <v>595</v>
      </c>
    </row>
    <row r="5" spans="1:10" ht="14">
      <c r="A5">
        <v>1</v>
      </c>
      <c r="B5" s="95" t="s">
        <v>157</v>
      </c>
      <c r="F5">
        <v>2</v>
      </c>
      <c r="G5" s="96" t="s">
        <v>180</v>
      </c>
      <c r="H5" s="96" t="s">
        <v>154</v>
      </c>
      <c r="I5" s="96" t="s">
        <v>155</v>
      </c>
      <c r="J5" s="96" t="s">
        <v>148</v>
      </c>
    </row>
    <row r="6" spans="1:10" ht="14">
      <c r="A6">
        <v>2</v>
      </c>
      <c r="B6" s="95" t="s">
        <v>158</v>
      </c>
      <c r="G6" s="96" t="s">
        <v>180</v>
      </c>
      <c r="H6" s="96" t="s">
        <v>151</v>
      </c>
      <c r="I6" s="96" t="s">
        <v>152</v>
      </c>
      <c r="J6" s="96" t="s">
        <v>153</v>
      </c>
    </row>
    <row r="7" spans="1:10" ht="14">
      <c r="A7">
        <v>3</v>
      </c>
      <c r="B7" s="95" t="s">
        <v>160</v>
      </c>
    </row>
    <row r="8" spans="1:10" ht="14">
      <c r="A8">
        <v>4</v>
      </c>
      <c r="B8" s="95" t="s">
        <v>163</v>
      </c>
      <c r="F8">
        <v>3</v>
      </c>
      <c r="G8" s="96" t="s">
        <v>185</v>
      </c>
      <c r="H8" s="96" t="s">
        <v>154</v>
      </c>
      <c r="I8" s="96" t="s">
        <v>155</v>
      </c>
      <c r="J8" s="96" t="s">
        <v>148</v>
      </c>
    </row>
    <row r="9" spans="1:10" ht="14">
      <c r="A9">
        <v>5</v>
      </c>
      <c r="B9" s="95" t="s">
        <v>166</v>
      </c>
      <c r="G9" s="96" t="s">
        <v>185</v>
      </c>
      <c r="H9" s="96" t="s">
        <v>151</v>
      </c>
      <c r="I9" s="96" t="s">
        <v>152</v>
      </c>
      <c r="J9" s="96" t="s">
        <v>153</v>
      </c>
    </row>
    <row r="10" spans="1:10" ht="14">
      <c r="A10">
        <v>6</v>
      </c>
      <c r="B10" s="95" t="s">
        <v>167</v>
      </c>
    </row>
    <row r="11" spans="1:10" ht="14">
      <c r="A11">
        <v>7</v>
      </c>
      <c r="B11" s="95" t="s">
        <v>178</v>
      </c>
      <c r="G11" s="1" t="s">
        <v>193</v>
      </c>
      <c r="H11">
        <v>44.020099999999999</v>
      </c>
      <c r="I11" s="1" t="s">
        <v>194</v>
      </c>
      <c r="J11">
        <v>12</v>
      </c>
    </row>
    <row r="12" spans="1:10" ht="14">
      <c r="A12">
        <v>8</v>
      </c>
      <c r="B12" s="95" t="s">
        <v>182</v>
      </c>
      <c r="F12">
        <v>1</v>
      </c>
      <c r="G12" s="95" t="s">
        <v>176</v>
      </c>
    </row>
    <row r="13" spans="1:10" ht="14">
      <c r="A13">
        <v>9</v>
      </c>
      <c r="B13" s="95" t="s">
        <v>184</v>
      </c>
    </row>
    <row r="14" spans="1:10" ht="14">
      <c r="A14">
        <v>10</v>
      </c>
      <c r="B14" s="95" t="s">
        <v>189</v>
      </c>
      <c r="G14" s="1" t="s">
        <v>193</v>
      </c>
      <c r="H14">
        <v>50.090299999999999</v>
      </c>
      <c r="I14" s="1" t="s">
        <v>194</v>
      </c>
      <c r="J14">
        <v>1800</v>
      </c>
    </row>
    <row r="15" spans="1:10" ht="14">
      <c r="A15">
        <v>11</v>
      </c>
      <c r="B15" s="95" t="s">
        <v>190</v>
      </c>
      <c r="F15">
        <v>1</v>
      </c>
      <c r="G15" s="95" t="s">
        <v>179</v>
      </c>
    </row>
    <row r="17" spans="1:10">
      <c r="B17" s="1" t="s">
        <v>193</v>
      </c>
      <c r="C17">
        <v>42.010100000000001</v>
      </c>
      <c r="D17" s="1" t="s">
        <v>194</v>
      </c>
      <c r="E17">
        <v>2090</v>
      </c>
      <c r="G17" s="1" t="s">
        <v>193</v>
      </c>
      <c r="H17">
        <v>13.0101</v>
      </c>
      <c r="I17" s="1" t="s">
        <v>194</v>
      </c>
      <c r="J17">
        <v>598</v>
      </c>
    </row>
    <row r="18" spans="1:10" ht="14">
      <c r="A18">
        <v>1</v>
      </c>
      <c r="B18" s="95" t="s">
        <v>159</v>
      </c>
      <c r="F18">
        <v>1</v>
      </c>
      <c r="G18" s="95" t="s">
        <v>186</v>
      </c>
    </row>
    <row r="19" spans="1:10" ht="14">
      <c r="A19">
        <v>2</v>
      </c>
      <c r="B19" s="95" t="s">
        <v>161</v>
      </c>
    </row>
    <row r="20" spans="1:10" ht="14">
      <c r="A20">
        <v>3</v>
      </c>
      <c r="B20" s="95" t="s">
        <v>168</v>
      </c>
      <c r="G20" s="1" t="s">
        <v>193</v>
      </c>
      <c r="H20">
        <v>16.090499999999999</v>
      </c>
      <c r="I20" s="1" t="s">
        <v>194</v>
      </c>
      <c r="J20">
        <v>1800</v>
      </c>
    </row>
    <row r="21" spans="1:10" ht="14">
      <c r="A21">
        <v>4</v>
      </c>
      <c r="B21" s="95" t="s">
        <v>174</v>
      </c>
      <c r="F21">
        <v>1</v>
      </c>
      <c r="G21" s="95" t="s">
        <v>188</v>
      </c>
    </row>
    <row r="23" spans="1:10">
      <c r="B23" s="1" t="s">
        <v>193</v>
      </c>
      <c r="C23">
        <v>19.010100000000001</v>
      </c>
      <c r="D23" s="1" t="s">
        <v>194</v>
      </c>
      <c r="E23">
        <v>1530</v>
      </c>
      <c r="G23" s="1" t="s">
        <v>193</v>
      </c>
      <c r="H23">
        <v>51.380099999999999</v>
      </c>
      <c r="I23" s="1" t="s">
        <v>194</v>
      </c>
      <c r="J23">
        <v>1800</v>
      </c>
    </row>
    <row r="24" spans="1:10" ht="14">
      <c r="A24">
        <v>1</v>
      </c>
      <c r="B24" s="95" t="s">
        <v>162</v>
      </c>
      <c r="F24">
        <v>1</v>
      </c>
      <c r="G24" s="95" t="s">
        <v>192</v>
      </c>
    </row>
    <row r="25" spans="1:10" ht="14">
      <c r="A25">
        <v>2</v>
      </c>
      <c r="B25" s="95" t="s">
        <v>165</v>
      </c>
    </row>
    <row r="26" spans="1:10">
      <c r="G26" s="1" t="s">
        <v>193</v>
      </c>
      <c r="H26">
        <v>51.150399999999998</v>
      </c>
      <c r="I26" s="1" t="s">
        <v>194</v>
      </c>
      <c r="J26">
        <v>2700</v>
      </c>
    </row>
    <row r="27" spans="1:10" ht="14">
      <c r="B27" s="1" t="s">
        <v>193</v>
      </c>
      <c r="C27">
        <v>13.110099999999999</v>
      </c>
      <c r="D27" s="1" t="s">
        <v>194</v>
      </c>
      <c r="E27">
        <v>3070</v>
      </c>
      <c r="F27">
        <v>1</v>
      </c>
      <c r="G27" s="95" t="s">
        <v>175</v>
      </c>
    </row>
    <row r="28" spans="1:10" ht="14">
      <c r="A28">
        <v>1</v>
      </c>
      <c r="B28" s="95" t="s">
        <v>164</v>
      </c>
      <c r="F28">
        <v>2</v>
      </c>
      <c r="G28" s="95" t="s">
        <v>181</v>
      </c>
    </row>
    <row r="29" spans="1:10" ht="14">
      <c r="A29">
        <v>2</v>
      </c>
      <c r="B29" s="95" t="s">
        <v>169</v>
      </c>
      <c r="F29">
        <v>3</v>
      </c>
      <c r="G29" s="95" t="s">
        <v>183</v>
      </c>
    </row>
    <row r="30" spans="1:10" ht="14">
      <c r="F30">
        <v>4</v>
      </c>
      <c r="G30" s="95" t="s">
        <v>187</v>
      </c>
    </row>
    <row r="31" spans="1:10" ht="14">
      <c r="B31" s="1" t="s">
        <v>193</v>
      </c>
      <c r="C31">
        <v>25.9999</v>
      </c>
      <c r="D31" s="1" t="s">
        <v>194</v>
      </c>
      <c r="E31">
        <v>3070</v>
      </c>
      <c r="F31">
        <v>5</v>
      </c>
      <c r="G31" s="95" t="s">
        <v>191</v>
      </c>
    </row>
    <row r="32" spans="1:10" ht="14">
      <c r="A32">
        <v>1</v>
      </c>
      <c r="B32" s="95" t="s">
        <v>170</v>
      </c>
    </row>
    <row r="34" spans="1:5">
      <c r="B34" s="1" t="s">
        <v>193</v>
      </c>
      <c r="C34">
        <v>25.9999</v>
      </c>
      <c r="D34" s="1" t="s">
        <v>194</v>
      </c>
      <c r="E34">
        <v>3070</v>
      </c>
    </row>
    <row r="35" spans="1:5" ht="14">
      <c r="A35">
        <v>1</v>
      </c>
      <c r="B35" s="95" t="s">
        <v>171</v>
      </c>
    </row>
    <row r="36" spans="1:5" ht="14">
      <c r="A36">
        <v>2</v>
      </c>
      <c r="B36" s="95" t="s">
        <v>177</v>
      </c>
    </row>
    <row r="38" spans="1:5">
      <c r="B38" s="1" t="s">
        <v>193</v>
      </c>
      <c r="C38">
        <v>13.049899999999999</v>
      </c>
      <c r="D38" s="1" t="s">
        <v>194</v>
      </c>
      <c r="E38">
        <v>3070</v>
      </c>
    </row>
    <row r="39" spans="1:5" ht="14">
      <c r="A39">
        <v>1</v>
      </c>
      <c r="B39" s="95" t="s">
        <v>173</v>
      </c>
    </row>
  </sheetData>
  <printOptions gridLines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UCA</dc:creator>
  <cp:lastModifiedBy>kevinb</cp:lastModifiedBy>
  <cp:lastPrinted>2012-09-01T22:53:46Z</cp:lastPrinted>
  <dcterms:created xsi:type="dcterms:W3CDTF">2005-11-02T20:53:58Z</dcterms:created>
  <dcterms:modified xsi:type="dcterms:W3CDTF">2012-09-21T01:36:31Z</dcterms:modified>
</cp:coreProperties>
</file>